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rar\Desktop\"/>
    </mc:Choice>
  </mc:AlternateContent>
  <xr:revisionPtr revIDLastSave="0" documentId="13_ncr:1_{F8E2CB48-BEDB-434C-A0EA-36E75FE881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jánlati tábla" sheetId="4" r:id="rId1"/>
    <sheet name="Calc" sheetId="5" state="hidden" r:id="rId2"/>
    <sheet name="Díjak-növények" sheetId="7" state="hidden" r:id="rId3"/>
    <sheet name="Segéd" sheetId="9" state="hidden" r:id="rId4"/>
  </sheets>
  <definedNames>
    <definedName name="Alap_szántóföldi_növények">Segéd!$C$3:$C$24</definedName>
    <definedName name="Egyéb_növények">Segéd!$E$3:$E$135</definedName>
    <definedName name="Fűszernövények">Segéd!$G$3:$G$43</definedName>
    <definedName name="Gyümölcsösök_gyümölcsök">Segéd!$I$3:$I$65</definedName>
    <definedName name="próba">Segéd!#REF!</definedName>
    <definedName name="Szántóföld">Segéd!$C$3:$C$24</definedName>
    <definedName name="Zöltségek">Segéd!$K$3:$K$56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15" i="7" l="1"/>
  <c r="AE315" i="7"/>
  <c r="O315" i="7"/>
  <c r="H315" i="7"/>
  <c r="E315" i="7"/>
  <c r="D315" i="7"/>
  <c r="AF314" i="7"/>
  <c r="AE314" i="7"/>
  <c r="O314" i="7"/>
  <c r="H314" i="7"/>
  <c r="E314" i="7"/>
  <c r="D314" i="7"/>
  <c r="AF313" i="7"/>
  <c r="AE313" i="7"/>
  <c r="O313" i="7"/>
  <c r="H313" i="7"/>
  <c r="E313" i="7"/>
  <c r="D313" i="7"/>
  <c r="AF312" i="7"/>
  <c r="AE312" i="7"/>
  <c r="O312" i="7"/>
  <c r="H312" i="7"/>
  <c r="E312" i="7"/>
  <c r="D312" i="7"/>
  <c r="AF311" i="7"/>
  <c r="AE311" i="7"/>
  <c r="O311" i="7"/>
  <c r="H311" i="7"/>
  <c r="E311" i="7"/>
  <c r="D311" i="7"/>
  <c r="AF310" i="7"/>
  <c r="AE310" i="7"/>
  <c r="O310" i="7"/>
  <c r="H310" i="7"/>
  <c r="E310" i="7"/>
  <c r="D310" i="7"/>
  <c r="AF309" i="7"/>
  <c r="AE309" i="7"/>
  <c r="O309" i="7"/>
  <c r="H309" i="7"/>
  <c r="E309" i="7"/>
  <c r="D309" i="7"/>
  <c r="AF308" i="7"/>
  <c r="AE308" i="7"/>
  <c r="O308" i="7"/>
  <c r="H308" i="7"/>
  <c r="E308" i="7"/>
  <c r="D308" i="7"/>
  <c r="AF307" i="7"/>
  <c r="AE307" i="7"/>
  <c r="O307" i="7"/>
  <c r="H307" i="7"/>
  <c r="E307" i="7"/>
  <c r="D307" i="7"/>
  <c r="AF306" i="7"/>
  <c r="AE306" i="7"/>
  <c r="O306" i="7"/>
  <c r="H306" i="7"/>
  <c r="E306" i="7"/>
  <c r="D306" i="7"/>
  <c r="AF305" i="7"/>
  <c r="AE305" i="7"/>
  <c r="O305" i="7"/>
  <c r="H305" i="7"/>
  <c r="E305" i="7"/>
  <c r="D305" i="7"/>
  <c r="AF304" i="7"/>
  <c r="AE304" i="7"/>
  <c r="O304" i="7"/>
  <c r="H304" i="7"/>
  <c r="E304" i="7"/>
  <c r="D304" i="7"/>
  <c r="AF303" i="7"/>
  <c r="AE303" i="7"/>
  <c r="O303" i="7"/>
  <c r="H303" i="7"/>
  <c r="E303" i="7"/>
  <c r="D303" i="7"/>
  <c r="AF302" i="7"/>
  <c r="AE302" i="7"/>
  <c r="O302" i="7"/>
  <c r="H302" i="7"/>
  <c r="E302" i="7"/>
  <c r="D302" i="7"/>
  <c r="AF301" i="7"/>
  <c r="AE301" i="7"/>
  <c r="O301" i="7"/>
  <c r="H301" i="7"/>
  <c r="E301" i="7"/>
  <c r="D301" i="7"/>
  <c r="AF300" i="7"/>
  <c r="AE300" i="7"/>
  <c r="O300" i="7"/>
  <c r="H300" i="7"/>
  <c r="E300" i="7"/>
  <c r="D300" i="7"/>
  <c r="AF299" i="7"/>
  <c r="AE299" i="7"/>
  <c r="O299" i="7"/>
  <c r="H299" i="7"/>
  <c r="E299" i="7"/>
  <c r="D299" i="7"/>
  <c r="AF298" i="7"/>
  <c r="AE298" i="7"/>
  <c r="O298" i="7"/>
  <c r="H298" i="7"/>
  <c r="E298" i="7"/>
  <c r="D298" i="7"/>
  <c r="AF297" i="7"/>
  <c r="AE297" i="7"/>
  <c r="O297" i="7"/>
  <c r="H297" i="7"/>
  <c r="E297" i="7"/>
  <c r="D297" i="7"/>
  <c r="AF296" i="7"/>
  <c r="AE296" i="7"/>
  <c r="O296" i="7"/>
  <c r="H296" i="7"/>
  <c r="E296" i="7"/>
  <c r="D296" i="7"/>
  <c r="AF295" i="7"/>
  <c r="AE295" i="7"/>
  <c r="O295" i="7"/>
  <c r="H295" i="7"/>
  <c r="E295" i="7"/>
  <c r="D295" i="7"/>
  <c r="AF294" i="7"/>
  <c r="AE294" i="7"/>
  <c r="O294" i="7"/>
  <c r="H294" i="7"/>
  <c r="E294" i="7"/>
  <c r="D294" i="7"/>
  <c r="AF293" i="7"/>
  <c r="AE293" i="7"/>
  <c r="O293" i="7"/>
  <c r="H293" i="7"/>
  <c r="E293" i="7"/>
  <c r="D293" i="7"/>
  <c r="AF292" i="7"/>
  <c r="AE292" i="7"/>
  <c r="O292" i="7"/>
  <c r="H292" i="7"/>
  <c r="E292" i="7"/>
  <c r="D292" i="7"/>
  <c r="AF291" i="7"/>
  <c r="AE291" i="7"/>
  <c r="O291" i="7"/>
  <c r="H291" i="7"/>
  <c r="E291" i="7"/>
  <c r="D291" i="7"/>
  <c r="AF290" i="7"/>
  <c r="AE290" i="7"/>
  <c r="O290" i="7"/>
  <c r="H290" i="7"/>
  <c r="E290" i="7"/>
  <c r="D290" i="7"/>
  <c r="AF289" i="7"/>
  <c r="AE289" i="7"/>
  <c r="O289" i="7"/>
  <c r="H289" i="7"/>
  <c r="E289" i="7"/>
  <c r="D289" i="7"/>
  <c r="AF288" i="7"/>
  <c r="AE288" i="7"/>
  <c r="O288" i="7"/>
  <c r="H288" i="7"/>
  <c r="D288" i="7"/>
  <c r="AF287" i="7"/>
  <c r="AE287" i="7"/>
  <c r="O287" i="7"/>
  <c r="H287" i="7"/>
  <c r="E287" i="7"/>
  <c r="D287" i="7"/>
  <c r="AF286" i="7"/>
  <c r="AE286" i="7"/>
  <c r="O286" i="7"/>
  <c r="H286" i="7"/>
  <c r="E286" i="7"/>
  <c r="D286" i="7"/>
  <c r="AF285" i="7"/>
  <c r="AE285" i="7"/>
  <c r="O285" i="7"/>
  <c r="H285" i="7"/>
  <c r="E285" i="7"/>
  <c r="D285" i="7"/>
  <c r="AF284" i="7"/>
  <c r="AE284" i="7"/>
  <c r="O284" i="7"/>
  <c r="H284" i="7"/>
  <c r="E284" i="7"/>
  <c r="D284" i="7"/>
  <c r="AF283" i="7"/>
  <c r="AE283" i="7"/>
  <c r="O283" i="7"/>
  <c r="H283" i="7"/>
  <c r="E283" i="7"/>
  <c r="D283" i="7"/>
  <c r="AF282" i="7"/>
  <c r="AE282" i="7"/>
  <c r="O282" i="7"/>
  <c r="H282" i="7"/>
  <c r="E282" i="7"/>
  <c r="D282" i="7"/>
  <c r="AF281" i="7"/>
  <c r="AE281" i="7"/>
  <c r="O281" i="7"/>
  <c r="H281" i="7"/>
  <c r="E281" i="7"/>
  <c r="D281" i="7"/>
  <c r="AF280" i="7"/>
  <c r="AE280" i="7"/>
  <c r="O280" i="7"/>
  <c r="H280" i="7"/>
  <c r="E280" i="7"/>
  <c r="D280" i="7"/>
  <c r="AF279" i="7"/>
  <c r="AE279" i="7"/>
  <c r="O279" i="7"/>
  <c r="H279" i="7"/>
  <c r="E279" i="7"/>
  <c r="D279" i="7"/>
  <c r="AF278" i="7"/>
  <c r="AE278" i="7"/>
  <c r="O278" i="7"/>
  <c r="H278" i="7"/>
  <c r="E278" i="7"/>
  <c r="D278" i="7"/>
  <c r="AF277" i="7"/>
  <c r="AE277" i="7"/>
  <c r="O277" i="7"/>
  <c r="H277" i="7"/>
  <c r="E277" i="7"/>
  <c r="D277" i="7"/>
  <c r="AF276" i="7"/>
  <c r="AE276" i="7"/>
  <c r="O276" i="7"/>
  <c r="H276" i="7"/>
  <c r="E276" i="7"/>
  <c r="D276" i="7"/>
  <c r="AF275" i="7"/>
  <c r="AE275" i="7"/>
  <c r="O275" i="7"/>
  <c r="H275" i="7"/>
  <c r="E275" i="7"/>
  <c r="D275" i="7"/>
  <c r="AF274" i="7"/>
  <c r="AE274" i="7"/>
  <c r="O274" i="7"/>
  <c r="H274" i="7"/>
  <c r="E274" i="7"/>
  <c r="D274" i="7"/>
  <c r="AF273" i="7"/>
  <c r="AE273" i="7"/>
  <c r="O273" i="7"/>
  <c r="H273" i="7"/>
  <c r="E273" i="7"/>
  <c r="D273" i="7"/>
  <c r="AF272" i="7"/>
  <c r="AE272" i="7"/>
  <c r="O272" i="7"/>
  <c r="H272" i="7"/>
  <c r="E272" i="7"/>
  <c r="D272" i="7"/>
  <c r="AF271" i="7"/>
  <c r="AE271" i="7"/>
  <c r="O271" i="7"/>
  <c r="H271" i="7"/>
  <c r="E271" i="7"/>
  <c r="D271" i="7"/>
  <c r="AF270" i="7"/>
  <c r="AE270" i="7"/>
  <c r="O270" i="7"/>
  <c r="H270" i="7"/>
  <c r="E270" i="7"/>
  <c r="D270" i="7"/>
  <c r="AF269" i="7"/>
  <c r="AE269" i="7"/>
  <c r="O269" i="7"/>
  <c r="H269" i="7"/>
  <c r="E269" i="7"/>
  <c r="D269" i="7"/>
  <c r="AF268" i="7"/>
  <c r="AE268" i="7"/>
  <c r="O268" i="7"/>
  <c r="H268" i="7"/>
  <c r="E268" i="7"/>
  <c r="D268" i="7"/>
  <c r="AF267" i="7"/>
  <c r="AE267" i="7"/>
  <c r="O267" i="7"/>
  <c r="H267" i="7"/>
  <c r="E267" i="7"/>
  <c r="D267" i="7"/>
  <c r="AF266" i="7"/>
  <c r="AE266" i="7"/>
  <c r="O266" i="7"/>
  <c r="H266" i="7"/>
  <c r="E266" i="7"/>
  <c r="D266" i="7"/>
  <c r="AF265" i="7"/>
  <c r="AE265" i="7"/>
  <c r="O265" i="7"/>
  <c r="H265" i="7"/>
  <c r="E265" i="7"/>
  <c r="D265" i="7"/>
  <c r="AF264" i="7"/>
  <c r="AE264" i="7"/>
  <c r="O264" i="7"/>
  <c r="H264" i="7"/>
  <c r="E264" i="7"/>
  <c r="D264" i="7"/>
  <c r="AF263" i="7"/>
  <c r="AE263" i="7"/>
  <c r="O263" i="7"/>
  <c r="H263" i="7"/>
  <c r="E263" i="7"/>
  <c r="D263" i="7"/>
  <c r="AF262" i="7"/>
  <c r="AE262" i="7"/>
  <c r="O262" i="7"/>
  <c r="H262" i="7"/>
  <c r="E262" i="7"/>
  <c r="D262" i="7"/>
  <c r="AF261" i="7"/>
  <c r="AE261" i="7"/>
  <c r="O261" i="7"/>
  <c r="H261" i="7"/>
  <c r="E261" i="7"/>
  <c r="D261" i="7"/>
  <c r="AF260" i="7"/>
  <c r="AE260" i="7"/>
  <c r="O260" i="7"/>
  <c r="H260" i="7"/>
  <c r="E260" i="7"/>
  <c r="D260" i="7"/>
  <c r="AF259" i="7"/>
  <c r="AE259" i="7"/>
  <c r="O259" i="7"/>
  <c r="H259" i="7"/>
  <c r="E259" i="7"/>
  <c r="D259" i="7"/>
  <c r="AF258" i="7"/>
  <c r="AE258" i="7"/>
  <c r="O258" i="7"/>
  <c r="H258" i="7"/>
  <c r="E258" i="7"/>
  <c r="D258" i="7"/>
  <c r="AF257" i="7"/>
  <c r="AE257" i="7"/>
  <c r="O257" i="7"/>
  <c r="H257" i="7"/>
  <c r="E257" i="7"/>
  <c r="D257" i="7"/>
  <c r="AF256" i="7"/>
  <c r="AE256" i="7"/>
  <c r="O256" i="7"/>
  <c r="H256" i="7"/>
  <c r="E256" i="7"/>
  <c r="D256" i="7"/>
  <c r="AF255" i="7"/>
  <c r="AE255" i="7"/>
  <c r="O255" i="7"/>
  <c r="H255" i="7"/>
  <c r="E255" i="7"/>
  <c r="D255" i="7"/>
  <c r="AF254" i="7"/>
  <c r="AE254" i="7"/>
  <c r="O254" i="7"/>
  <c r="H254" i="7"/>
  <c r="E254" i="7"/>
  <c r="D254" i="7"/>
  <c r="AF253" i="7"/>
  <c r="AE253" i="7"/>
  <c r="O253" i="7"/>
  <c r="H253" i="7"/>
  <c r="E253" i="7"/>
  <c r="D253" i="7"/>
  <c r="AF252" i="7"/>
  <c r="AE252" i="7"/>
  <c r="O252" i="7"/>
  <c r="H252" i="7"/>
  <c r="E252" i="7"/>
  <c r="D252" i="7"/>
  <c r="AF251" i="7"/>
  <c r="AE251" i="7"/>
  <c r="O251" i="7"/>
  <c r="H251" i="7"/>
  <c r="E251" i="7"/>
  <c r="D251" i="7"/>
  <c r="AF250" i="7"/>
  <c r="AE250" i="7"/>
  <c r="O250" i="7"/>
  <c r="H250" i="7"/>
  <c r="E250" i="7"/>
  <c r="D250" i="7"/>
  <c r="AF249" i="7"/>
  <c r="AE249" i="7"/>
  <c r="O249" i="7"/>
  <c r="H249" i="7"/>
  <c r="E249" i="7"/>
  <c r="D249" i="7"/>
  <c r="AF248" i="7"/>
  <c r="AE248" i="7"/>
  <c r="O248" i="7"/>
  <c r="H248" i="7"/>
  <c r="E248" i="7"/>
  <c r="D248" i="7"/>
  <c r="AF247" i="7"/>
  <c r="AE247" i="7"/>
  <c r="O247" i="7"/>
  <c r="H247" i="7"/>
  <c r="E247" i="7"/>
  <c r="D247" i="7"/>
  <c r="AF246" i="7"/>
  <c r="AE246" i="7"/>
  <c r="O246" i="7"/>
  <c r="H246" i="7"/>
  <c r="E246" i="7"/>
  <c r="D246" i="7"/>
  <c r="AF245" i="7"/>
  <c r="AE245" i="7"/>
  <c r="O245" i="7"/>
  <c r="H245" i="7"/>
  <c r="E245" i="7"/>
  <c r="D245" i="7"/>
  <c r="AF244" i="7"/>
  <c r="AE244" i="7"/>
  <c r="O244" i="7"/>
  <c r="H244" i="7"/>
  <c r="E244" i="7"/>
  <c r="D244" i="7"/>
  <c r="AF243" i="7"/>
  <c r="AE243" i="7"/>
  <c r="O243" i="7"/>
  <c r="H243" i="7"/>
  <c r="E243" i="7"/>
  <c r="D243" i="7"/>
  <c r="AF242" i="7"/>
  <c r="AE242" i="7"/>
  <c r="O242" i="7"/>
  <c r="H242" i="7"/>
  <c r="E242" i="7"/>
  <c r="D242" i="7"/>
  <c r="AF241" i="7"/>
  <c r="AE241" i="7"/>
  <c r="O241" i="7"/>
  <c r="H241" i="7"/>
  <c r="E241" i="7"/>
  <c r="D241" i="7"/>
  <c r="AF240" i="7"/>
  <c r="AE240" i="7"/>
  <c r="O240" i="7"/>
  <c r="H240" i="7"/>
  <c r="D240" i="7"/>
  <c r="AF239" i="7"/>
  <c r="AE239" i="7"/>
  <c r="O239" i="7"/>
  <c r="H239" i="7"/>
  <c r="E239" i="7"/>
  <c r="D239" i="7"/>
  <c r="AF238" i="7"/>
  <c r="AE238" i="7"/>
  <c r="O238" i="7"/>
  <c r="H238" i="7"/>
  <c r="E238" i="7"/>
  <c r="D238" i="7"/>
  <c r="AF237" i="7"/>
  <c r="AE237" i="7"/>
  <c r="O237" i="7"/>
  <c r="H237" i="7"/>
  <c r="D237" i="7"/>
  <c r="AF236" i="7"/>
  <c r="AE236" i="7"/>
  <c r="O236" i="7"/>
  <c r="H236" i="7"/>
  <c r="E236" i="7"/>
  <c r="D236" i="7"/>
  <c r="AF235" i="7"/>
  <c r="AE235" i="7"/>
  <c r="O235" i="7"/>
  <c r="H235" i="7"/>
  <c r="E235" i="7"/>
  <c r="D235" i="7"/>
  <c r="AF234" i="7"/>
  <c r="AE234" i="7"/>
  <c r="O234" i="7"/>
  <c r="H234" i="7"/>
  <c r="E234" i="7"/>
  <c r="D234" i="7"/>
  <c r="AF233" i="7"/>
  <c r="AE233" i="7"/>
  <c r="O233" i="7"/>
  <c r="H233" i="7"/>
  <c r="E233" i="7"/>
  <c r="D233" i="7"/>
  <c r="AF232" i="7"/>
  <c r="AE232" i="7"/>
  <c r="O232" i="7"/>
  <c r="H232" i="7"/>
  <c r="E232" i="7"/>
  <c r="D232" i="7"/>
  <c r="AF231" i="7"/>
  <c r="AE231" i="7"/>
  <c r="O231" i="7"/>
  <c r="H231" i="7"/>
  <c r="E231" i="7"/>
  <c r="D231" i="7"/>
  <c r="AF230" i="7"/>
  <c r="AE230" i="7"/>
  <c r="O230" i="7"/>
  <c r="H230" i="7"/>
  <c r="E230" i="7"/>
  <c r="D230" i="7"/>
  <c r="AF229" i="7"/>
  <c r="AE229" i="7"/>
  <c r="O229" i="7"/>
  <c r="H229" i="7"/>
  <c r="D229" i="7"/>
  <c r="AF228" i="7"/>
  <c r="AE228" i="7"/>
  <c r="O228" i="7"/>
  <c r="H228" i="7"/>
  <c r="D228" i="7"/>
  <c r="AF227" i="7"/>
  <c r="AE227" i="7"/>
  <c r="O227" i="7"/>
  <c r="H227" i="7"/>
  <c r="D227" i="7"/>
  <c r="AF226" i="7"/>
  <c r="AE226" i="7"/>
  <c r="O226" i="7"/>
  <c r="H226" i="7"/>
  <c r="D226" i="7"/>
  <c r="AF225" i="7"/>
  <c r="AE225" i="7"/>
  <c r="O225" i="7"/>
  <c r="H225" i="7"/>
  <c r="D225" i="7"/>
  <c r="AF224" i="7"/>
  <c r="AE224" i="7"/>
  <c r="O224" i="7"/>
  <c r="H224" i="7"/>
  <c r="E224" i="7"/>
  <c r="D224" i="7"/>
  <c r="AF223" i="7"/>
  <c r="AE223" i="7"/>
  <c r="O223" i="7"/>
  <c r="H223" i="7"/>
  <c r="E223" i="7"/>
  <c r="D223" i="7"/>
  <c r="AF222" i="7"/>
  <c r="AE222" i="7"/>
  <c r="O222" i="7"/>
  <c r="H222" i="7"/>
  <c r="E222" i="7"/>
  <c r="D222" i="7"/>
  <c r="AF221" i="7"/>
  <c r="AE221" i="7"/>
  <c r="O221" i="7"/>
  <c r="H221" i="7"/>
  <c r="E221" i="7"/>
  <c r="D221" i="7"/>
  <c r="AF220" i="7"/>
  <c r="AE220" i="7"/>
  <c r="O220" i="7"/>
  <c r="H220" i="7"/>
  <c r="E220" i="7"/>
  <c r="D220" i="7"/>
  <c r="AF219" i="7"/>
  <c r="AE219" i="7"/>
  <c r="O219" i="7"/>
  <c r="H219" i="7"/>
  <c r="E219" i="7"/>
  <c r="D219" i="7"/>
  <c r="AF218" i="7"/>
  <c r="AE218" i="7"/>
  <c r="O218" i="7"/>
  <c r="H218" i="7"/>
  <c r="E218" i="7"/>
  <c r="D218" i="7"/>
  <c r="AF217" i="7"/>
  <c r="AE217" i="7"/>
  <c r="O217" i="7"/>
  <c r="H217" i="7"/>
  <c r="E217" i="7"/>
  <c r="D217" i="7"/>
  <c r="AF216" i="7"/>
  <c r="AE216" i="7"/>
  <c r="O216" i="7"/>
  <c r="H216" i="7"/>
  <c r="E216" i="7"/>
  <c r="D216" i="7"/>
  <c r="AF215" i="7"/>
  <c r="AE215" i="7"/>
  <c r="O215" i="7"/>
  <c r="H215" i="7"/>
  <c r="E215" i="7"/>
  <c r="D215" i="7"/>
  <c r="AF214" i="7"/>
  <c r="AE214" i="7"/>
  <c r="O214" i="7"/>
  <c r="H214" i="7"/>
  <c r="E214" i="7"/>
  <c r="D214" i="7"/>
  <c r="AF213" i="7"/>
  <c r="AE213" i="7"/>
  <c r="O213" i="7"/>
  <c r="H213" i="7"/>
  <c r="E213" i="7"/>
  <c r="D213" i="7"/>
  <c r="AF212" i="7"/>
  <c r="AE212" i="7"/>
  <c r="O212" i="7"/>
  <c r="H212" i="7"/>
  <c r="E212" i="7"/>
  <c r="D212" i="7"/>
  <c r="AF211" i="7"/>
  <c r="AE211" i="7"/>
  <c r="O211" i="7"/>
  <c r="H211" i="7"/>
  <c r="E211" i="7"/>
  <c r="D211" i="7"/>
  <c r="AF210" i="7"/>
  <c r="AE210" i="7"/>
  <c r="O210" i="7"/>
  <c r="H210" i="7"/>
  <c r="E210" i="7"/>
  <c r="D210" i="7"/>
  <c r="AF209" i="7"/>
  <c r="AE209" i="7"/>
  <c r="O209" i="7"/>
  <c r="H209" i="7"/>
  <c r="E209" i="7"/>
  <c r="D209" i="7"/>
  <c r="AF208" i="7"/>
  <c r="AE208" i="7"/>
  <c r="O208" i="7"/>
  <c r="H208" i="7"/>
  <c r="E208" i="7"/>
  <c r="D208" i="7"/>
  <c r="AF207" i="7"/>
  <c r="AE207" i="7"/>
  <c r="O207" i="7"/>
  <c r="H207" i="7"/>
  <c r="E207" i="7"/>
  <c r="D207" i="7"/>
  <c r="AF206" i="7"/>
  <c r="AE206" i="7"/>
  <c r="O206" i="7"/>
  <c r="H206" i="7"/>
  <c r="E206" i="7"/>
  <c r="D206" i="7"/>
  <c r="AF205" i="7"/>
  <c r="AE205" i="7"/>
  <c r="O205" i="7"/>
  <c r="H205" i="7"/>
  <c r="E205" i="7"/>
  <c r="D205" i="7"/>
  <c r="AF204" i="7"/>
  <c r="AE204" i="7"/>
  <c r="O204" i="7"/>
  <c r="H204" i="7"/>
  <c r="E204" i="7"/>
  <c r="D204" i="7"/>
  <c r="AF203" i="7"/>
  <c r="AE203" i="7"/>
  <c r="O203" i="7"/>
  <c r="H203" i="7"/>
  <c r="E203" i="7"/>
  <c r="D203" i="7"/>
  <c r="AF202" i="7"/>
  <c r="AE202" i="7"/>
  <c r="O202" i="7"/>
  <c r="H202" i="7"/>
  <c r="E202" i="7"/>
  <c r="D202" i="7"/>
  <c r="AF201" i="7"/>
  <c r="AE201" i="7"/>
  <c r="O201" i="7"/>
  <c r="H201" i="7"/>
  <c r="E201" i="7"/>
  <c r="D201" i="7"/>
  <c r="AF200" i="7"/>
  <c r="AE200" i="7"/>
  <c r="O200" i="7"/>
  <c r="H200" i="7"/>
  <c r="E200" i="7"/>
  <c r="D200" i="7"/>
  <c r="AF199" i="7"/>
  <c r="AE199" i="7"/>
  <c r="O199" i="7"/>
  <c r="H199" i="7"/>
  <c r="E199" i="7"/>
  <c r="D199" i="7"/>
  <c r="AF198" i="7"/>
  <c r="AE198" i="7"/>
  <c r="O198" i="7"/>
  <c r="H198" i="7"/>
  <c r="E198" i="7"/>
  <c r="D198" i="7"/>
  <c r="AF197" i="7"/>
  <c r="AE197" i="7"/>
  <c r="O197" i="7"/>
  <c r="H197" i="7"/>
  <c r="E197" i="7"/>
  <c r="D197" i="7"/>
  <c r="AF196" i="7"/>
  <c r="AE196" i="7"/>
  <c r="O196" i="7"/>
  <c r="H196" i="7"/>
  <c r="E196" i="7"/>
  <c r="D196" i="7"/>
  <c r="AF195" i="7"/>
  <c r="AE195" i="7"/>
  <c r="O195" i="7"/>
  <c r="H195" i="7"/>
  <c r="E195" i="7"/>
  <c r="D195" i="7"/>
  <c r="AF194" i="7"/>
  <c r="AE194" i="7"/>
  <c r="O194" i="7"/>
  <c r="H194" i="7"/>
  <c r="E194" i="7"/>
  <c r="D194" i="7"/>
  <c r="AF193" i="7"/>
  <c r="AE193" i="7"/>
  <c r="O193" i="7"/>
  <c r="H193" i="7"/>
  <c r="E193" i="7"/>
  <c r="D193" i="7"/>
  <c r="AF192" i="7"/>
  <c r="AE192" i="7"/>
  <c r="O192" i="7"/>
  <c r="H192" i="7"/>
  <c r="E192" i="7"/>
  <c r="D192" i="7"/>
  <c r="AF191" i="7"/>
  <c r="AE191" i="7"/>
  <c r="O191" i="7"/>
  <c r="H191" i="7"/>
  <c r="E191" i="7"/>
  <c r="D191" i="7"/>
  <c r="AF190" i="7"/>
  <c r="AE190" i="7"/>
  <c r="O190" i="7"/>
  <c r="H190" i="7"/>
  <c r="E190" i="7"/>
  <c r="D190" i="7"/>
  <c r="AF189" i="7"/>
  <c r="AE189" i="7"/>
  <c r="O189" i="7"/>
  <c r="H189" i="7"/>
  <c r="E189" i="7"/>
  <c r="D189" i="7"/>
  <c r="AF188" i="7"/>
  <c r="AE188" i="7"/>
  <c r="O188" i="7"/>
  <c r="H188" i="7"/>
  <c r="E188" i="7"/>
  <c r="D188" i="7"/>
  <c r="AF187" i="7"/>
  <c r="AE187" i="7"/>
  <c r="O187" i="7"/>
  <c r="H187" i="7"/>
  <c r="E187" i="7"/>
  <c r="D187" i="7"/>
  <c r="AF186" i="7"/>
  <c r="AE186" i="7"/>
  <c r="O186" i="7"/>
  <c r="H186" i="7"/>
  <c r="E186" i="7"/>
  <c r="D186" i="7"/>
  <c r="AF185" i="7"/>
  <c r="AE185" i="7"/>
  <c r="O185" i="7"/>
  <c r="H185" i="7"/>
  <c r="E185" i="7"/>
  <c r="D185" i="7"/>
  <c r="AF184" i="7"/>
  <c r="AE184" i="7"/>
  <c r="O184" i="7"/>
  <c r="H184" i="7"/>
  <c r="E184" i="7"/>
  <c r="D184" i="7"/>
  <c r="AF183" i="7"/>
  <c r="AE183" i="7"/>
  <c r="O183" i="7"/>
  <c r="H183" i="7"/>
  <c r="E183" i="7"/>
  <c r="D183" i="7"/>
  <c r="AF182" i="7"/>
  <c r="AE182" i="7"/>
  <c r="O182" i="7"/>
  <c r="H182" i="7"/>
  <c r="E182" i="7"/>
  <c r="D182" i="7"/>
  <c r="AF181" i="7"/>
  <c r="AE181" i="7"/>
  <c r="O181" i="7"/>
  <c r="H181" i="7"/>
  <c r="E181" i="7"/>
  <c r="D181" i="7"/>
  <c r="AF180" i="7"/>
  <c r="AE180" i="7"/>
  <c r="O180" i="7"/>
  <c r="H180" i="7"/>
  <c r="E180" i="7"/>
  <c r="D180" i="7"/>
  <c r="AF179" i="7"/>
  <c r="AE179" i="7"/>
  <c r="O179" i="7"/>
  <c r="H179" i="7"/>
  <c r="E179" i="7"/>
  <c r="D179" i="7"/>
  <c r="AF178" i="7"/>
  <c r="AE178" i="7"/>
  <c r="O178" i="7"/>
  <c r="H178" i="7"/>
  <c r="E178" i="7"/>
  <c r="D178" i="7"/>
  <c r="AF177" i="7"/>
  <c r="AE177" i="7"/>
  <c r="O177" i="7"/>
  <c r="H177" i="7"/>
  <c r="E177" i="7"/>
  <c r="D177" i="7"/>
  <c r="AF176" i="7"/>
  <c r="AE176" i="7"/>
  <c r="O176" i="7"/>
  <c r="H176" i="7"/>
  <c r="E176" i="7"/>
  <c r="D176" i="7"/>
  <c r="AF175" i="7"/>
  <c r="AE175" i="7"/>
  <c r="O175" i="7"/>
  <c r="H175" i="7"/>
  <c r="E175" i="7"/>
  <c r="D175" i="7"/>
  <c r="AF174" i="7"/>
  <c r="AE174" i="7"/>
  <c r="O174" i="7"/>
  <c r="H174" i="7"/>
  <c r="E174" i="7"/>
  <c r="D174" i="7"/>
  <c r="AF173" i="7"/>
  <c r="AE173" i="7"/>
  <c r="O173" i="7"/>
  <c r="H173" i="7"/>
  <c r="E173" i="7"/>
  <c r="D173" i="7"/>
  <c r="AF172" i="7"/>
  <c r="AE172" i="7"/>
  <c r="O172" i="7"/>
  <c r="H172" i="7"/>
  <c r="E172" i="7"/>
  <c r="D172" i="7"/>
  <c r="AF171" i="7"/>
  <c r="AE171" i="7"/>
  <c r="O171" i="7"/>
  <c r="H171" i="7"/>
  <c r="E171" i="7"/>
  <c r="D171" i="7"/>
  <c r="AF170" i="7"/>
  <c r="AE170" i="7"/>
  <c r="O170" i="7"/>
  <c r="H170" i="7"/>
  <c r="E170" i="7"/>
  <c r="D170" i="7"/>
  <c r="AF169" i="7"/>
  <c r="AE169" i="7"/>
  <c r="O169" i="7"/>
  <c r="H169" i="7"/>
  <c r="E169" i="7"/>
  <c r="D169" i="7"/>
  <c r="AF168" i="7"/>
  <c r="AE168" i="7"/>
  <c r="O168" i="7"/>
  <c r="H168" i="7"/>
  <c r="E168" i="7"/>
  <c r="D168" i="7"/>
  <c r="AF167" i="7"/>
  <c r="AE167" i="7"/>
  <c r="O167" i="7"/>
  <c r="H167" i="7"/>
  <c r="E167" i="7"/>
  <c r="D167" i="7"/>
  <c r="AF166" i="7"/>
  <c r="AE166" i="7"/>
  <c r="O166" i="7"/>
  <c r="H166" i="7"/>
  <c r="E166" i="7"/>
  <c r="D166" i="7"/>
  <c r="AF165" i="7"/>
  <c r="AE165" i="7"/>
  <c r="O165" i="7"/>
  <c r="H165" i="7"/>
  <c r="E165" i="7"/>
  <c r="D165" i="7"/>
  <c r="AF164" i="7"/>
  <c r="AE164" i="7"/>
  <c r="O164" i="7"/>
  <c r="H164" i="7"/>
  <c r="E164" i="7"/>
  <c r="D164" i="7"/>
  <c r="AF163" i="7"/>
  <c r="AE163" i="7"/>
  <c r="O163" i="7"/>
  <c r="H163" i="7"/>
  <c r="E163" i="7"/>
  <c r="D163" i="7"/>
  <c r="AF162" i="7"/>
  <c r="AE162" i="7"/>
  <c r="O162" i="7"/>
  <c r="H162" i="7"/>
  <c r="E162" i="7"/>
  <c r="D162" i="7"/>
  <c r="AF161" i="7"/>
  <c r="AE161" i="7"/>
  <c r="O161" i="7"/>
  <c r="H161" i="7"/>
  <c r="E161" i="7"/>
  <c r="D161" i="7"/>
  <c r="AF160" i="7"/>
  <c r="AE160" i="7"/>
  <c r="O160" i="7"/>
  <c r="H160" i="7"/>
  <c r="E160" i="7"/>
  <c r="D160" i="7"/>
  <c r="AF159" i="7"/>
  <c r="AE159" i="7"/>
  <c r="O159" i="7"/>
  <c r="H159" i="7"/>
  <c r="E159" i="7"/>
  <c r="D159" i="7"/>
  <c r="AF158" i="7"/>
  <c r="AE158" i="7"/>
  <c r="O158" i="7"/>
  <c r="H158" i="7"/>
  <c r="E158" i="7"/>
  <c r="D158" i="7"/>
  <c r="AF157" i="7"/>
  <c r="AE157" i="7"/>
  <c r="O157" i="7"/>
  <c r="H157" i="7"/>
  <c r="E157" i="7"/>
  <c r="D157" i="7"/>
  <c r="AF156" i="7"/>
  <c r="AE156" i="7"/>
  <c r="O156" i="7"/>
  <c r="H156" i="7"/>
  <c r="E156" i="7"/>
  <c r="D156" i="7"/>
  <c r="AF155" i="7"/>
  <c r="AE155" i="7"/>
  <c r="O155" i="7"/>
  <c r="H155" i="7"/>
  <c r="E155" i="7"/>
  <c r="D155" i="7"/>
  <c r="AF154" i="7"/>
  <c r="AE154" i="7"/>
  <c r="O154" i="7"/>
  <c r="H154" i="7"/>
  <c r="E154" i="7"/>
  <c r="D154" i="7"/>
  <c r="AF153" i="7"/>
  <c r="AE153" i="7"/>
  <c r="O153" i="7"/>
  <c r="H153" i="7"/>
  <c r="E153" i="7"/>
  <c r="D153" i="7"/>
  <c r="AF152" i="7"/>
  <c r="AE152" i="7"/>
  <c r="O152" i="7"/>
  <c r="H152" i="7"/>
  <c r="E152" i="7"/>
  <c r="D152" i="7"/>
  <c r="AF151" i="7"/>
  <c r="AE151" i="7"/>
  <c r="O151" i="7"/>
  <c r="H151" i="7"/>
  <c r="E151" i="7"/>
  <c r="D151" i="7"/>
  <c r="AF150" i="7"/>
  <c r="AE150" i="7"/>
  <c r="O150" i="7"/>
  <c r="H150" i="7"/>
  <c r="E150" i="7"/>
  <c r="D150" i="7"/>
  <c r="AF149" i="7"/>
  <c r="AE149" i="7"/>
  <c r="O149" i="7"/>
  <c r="H149" i="7"/>
  <c r="E149" i="7"/>
  <c r="D149" i="7"/>
  <c r="AF148" i="7"/>
  <c r="AE148" i="7"/>
  <c r="O148" i="7"/>
  <c r="H148" i="7"/>
  <c r="E148" i="7"/>
  <c r="D148" i="7"/>
  <c r="AF147" i="7"/>
  <c r="AE147" i="7"/>
  <c r="O147" i="7"/>
  <c r="H147" i="7"/>
  <c r="E147" i="7"/>
  <c r="D147" i="7"/>
  <c r="AF146" i="7"/>
  <c r="AE146" i="7"/>
  <c r="O146" i="7"/>
  <c r="H146" i="7"/>
  <c r="E146" i="7"/>
  <c r="D146" i="7"/>
  <c r="AF145" i="7"/>
  <c r="AE145" i="7"/>
  <c r="O145" i="7"/>
  <c r="H145" i="7"/>
  <c r="E145" i="7"/>
  <c r="D145" i="7"/>
  <c r="AF144" i="7"/>
  <c r="AE144" i="7"/>
  <c r="O144" i="7"/>
  <c r="H144" i="7"/>
  <c r="E144" i="7"/>
  <c r="D144" i="7"/>
  <c r="AF143" i="7"/>
  <c r="AE143" i="7"/>
  <c r="O143" i="7"/>
  <c r="H143" i="7"/>
  <c r="E143" i="7"/>
  <c r="D143" i="7"/>
  <c r="AF142" i="7"/>
  <c r="AE142" i="7"/>
  <c r="O142" i="7"/>
  <c r="H142" i="7"/>
  <c r="E142" i="7"/>
  <c r="D142" i="7"/>
  <c r="AF141" i="7"/>
  <c r="AE141" i="7"/>
  <c r="O141" i="7"/>
  <c r="H141" i="7"/>
  <c r="E141" i="7"/>
  <c r="D141" i="7"/>
  <c r="AF140" i="7"/>
  <c r="AE140" i="7"/>
  <c r="O140" i="7"/>
  <c r="H140" i="7"/>
  <c r="E140" i="7"/>
  <c r="D140" i="7"/>
  <c r="AF139" i="7"/>
  <c r="AE139" i="7"/>
  <c r="O139" i="7"/>
  <c r="H139" i="7"/>
  <c r="E139" i="7"/>
  <c r="D139" i="7"/>
  <c r="AF138" i="7"/>
  <c r="AE138" i="7"/>
  <c r="O138" i="7"/>
  <c r="H138" i="7"/>
  <c r="E138" i="7"/>
  <c r="D138" i="7"/>
  <c r="AF137" i="7"/>
  <c r="AE137" i="7"/>
  <c r="O137" i="7"/>
  <c r="H137" i="7"/>
  <c r="E137" i="7"/>
  <c r="D137" i="7"/>
  <c r="AF136" i="7"/>
  <c r="AE136" i="7"/>
  <c r="O136" i="7"/>
  <c r="H136" i="7"/>
  <c r="E136" i="7"/>
  <c r="D136" i="7"/>
  <c r="AF135" i="7"/>
  <c r="AE135" i="7"/>
  <c r="O135" i="7"/>
  <c r="H135" i="7"/>
  <c r="E135" i="7"/>
  <c r="D135" i="7"/>
  <c r="AF134" i="7"/>
  <c r="AE134" i="7"/>
  <c r="O134" i="7"/>
  <c r="H134" i="7"/>
  <c r="E134" i="7"/>
  <c r="D134" i="7"/>
  <c r="AF133" i="7"/>
  <c r="AE133" i="7"/>
  <c r="O133" i="7"/>
  <c r="H133" i="7"/>
  <c r="E133" i="7"/>
  <c r="D133" i="7"/>
  <c r="AF132" i="7"/>
  <c r="AE132" i="7"/>
  <c r="O132" i="7"/>
  <c r="H132" i="7"/>
  <c r="E132" i="7"/>
  <c r="D132" i="7"/>
  <c r="AF131" i="7"/>
  <c r="AE131" i="7"/>
  <c r="O131" i="7"/>
  <c r="H131" i="7"/>
  <c r="E131" i="7"/>
  <c r="D131" i="7"/>
  <c r="AF130" i="7"/>
  <c r="AE130" i="7"/>
  <c r="O130" i="7"/>
  <c r="H130" i="7"/>
  <c r="E130" i="7"/>
  <c r="D130" i="7"/>
  <c r="AF129" i="7"/>
  <c r="AE129" i="7"/>
  <c r="O129" i="7"/>
  <c r="H129" i="7"/>
  <c r="E129" i="7"/>
  <c r="D129" i="7"/>
  <c r="AF128" i="7"/>
  <c r="AE128" i="7"/>
  <c r="O128" i="7"/>
  <c r="H128" i="7"/>
  <c r="E128" i="7"/>
  <c r="D128" i="7"/>
  <c r="AF127" i="7"/>
  <c r="AE127" i="7"/>
  <c r="O127" i="7"/>
  <c r="H127" i="7"/>
  <c r="E127" i="7"/>
  <c r="D127" i="7"/>
  <c r="AF126" i="7"/>
  <c r="AE126" i="7"/>
  <c r="O126" i="7"/>
  <c r="H126" i="7"/>
  <c r="E126" i="7"/>
  <c r="D126" i="7"/>
  <c r="AF125" i="7"/>
  <c r="AE125" i="7"/>
  <c r="O125" i="7"/>
  <c r="H125" i="7"/>
  <c r="E125" i="7"/>
  <c r="D125" i="7"/>
  <c r="AF124" i="7"/>
  <c r="AE124" i="7"/>
  <c r="O124" i="7"/>
  <c r="H124" i="7"/>
  <c r="E124" i="7"/>
  <c r="D124" i="7"/>
  <c r="AF123" i="7"/>
  <c r="AE123" i="7"/>
  <c r="O123" i="7"/>
  <c r="H123" i="7"/>
  <c r="E123" i="7"/>
  <c r="D123" i="7"/>
  <c r="AF122" i="7"/>
  <c r="AE122" i="7"/>
  <c r="Z122" i="7"/>
  <c r="O122" i="7"/>
  <c r="H122" i="7"/>
  <c r="E122" i="7"/>
  <c r="D122" i="7"/>
  <c r="AF121" i="7"/>
  <c r="AE121" i="7"/>
  <c r="Z121" i="7"/>
  <c r="O121" i="7"/>
  <c r="H121" i="7"/>
  <c r="E121" i="7"/>
  <c r="D121" i="7"/>
  <c r="AF120" i="7"/>
  <c r="AE120" i="7"/>
  <c r="O120" i="7"/>
  <c r="H120" i="7"/>
  <c r="E120" i="7"/>
  <c r="D120" i="7"/>
  <c r="AF119" i="7"/>
  <c r="AE119" i="7"/>
  <c r="O119" i="7"/>
  <c r="H119" i="7"/>
  <c r="E119" i="7"/>
  <c r="D119" i="7"/>
  <c r="AF118" i="7"/>
  <c r="AE118" i="7"/>
  <c r="O118" i="7"/>
  <c r="H118" i="7"/>
  <c r="E118" i="7"/>
  <c r="D118" i="7"/>
  <c r="AF117" i="7"/>
  <c r="AE117" i="7"/>
  <c r="O117" i="7"/>
  <c r="H117" i="7"/>
  <c r="E117" i="7"/>
  <c r="D117" i="7"/>
  <c r="AF116" i="7"/>
  <c r="AE116" i="7"/>
  <c r="O116" i="7"/>
  <c r="H116" i="7"/>
  <c r="E116" i="7"/>
  <c r="D116" i="7"/>
  <c r="AF115" i="7"/>
  <c r="AE115" i="7"/>
  <c r="O115" i="7"/>
  <c r="H115" i="7"/>
  <c r="E115" i="7"/>
  <c r="D115" i="7"/>
  <c r="AF114" i="7"/>
  <c r="AE114" i="7"/>
  <c r="O114" i="7"/>
  <c r="H114" i="7"/>
  <c r="E114" i="7"/>
  <c r="D114" i="7"/>
  <c r="AF113" i="7"/>
  <c r="AE113" i="7"/>
  <c r="O113" i="7"/>
  <c r="H113" i="7"/>
  <c r="E113" i="7"/>
  <c r="D113" i="7"/>
  <c r="AF112" i="7"/>
  <c r="AE112" i="7"/>
  <c r="O112" i="7"/>
  <c r="H112" i="7"/>
  <c r="E112" i="7"/>
  <c r="D112" i="7"/>
  <c r="AF111" i="7"/>
  <c r="AE111" i="7"/>
  <c r="O111" i="7"/>
  <c r="H111" i="7"/>
  <c r="E111" i="7"/>
  <c r="D111" i="7"/>
  <c r="AF110" i="7"/>
  <c r="AE110" i="7"/>
  <c r="O110" i="7"/>
  <c r="H110" i="7"/>
  <c r="E110" i="7"/>
  <c r="D110" i="7"/>
  <c r="AF109" i="7"/>
  <c r="AE109" i="7"/>
  <c r="O109" i="7"/>
  <c r="H109" i="7"/>
  <c r="E109" i="7"/>
  <c r="D109" i="7"/>
  <c r="AF108" i="7"/>
  <c r="AE108" i="7"/>
  <c r="O108" i="7"/>
  <c r="H108" i="7"/>
  <c r="E108" i="7"/>
  <c r="D108" i="7"/>
  <c r="AF107" i="7"/>
  <c r="AE107" i="7"/>
  <c r="O107" i="7"/>
  <c r="H107" i="7"/>
  <c r="E107" i="7"/>
  <c r="D107" i="7"/>
  <c r="AF106" i="7"/>
  <c r="AE106" i="7"/>
  <c r="O106" i="7"/>
  <c r="H106" i="7"/>
  <c r="E106" i="7"/>
  <c r="D106" i="7"/>
  <c r="AF105" i="7"/>
  <c r="AE105" i="7"/>
  <c r="O105" i="7"/>
  <c r="H105" i="7"/>
  <c r="E105" i="7"/>
  <c r="D105" i="7"/>
  <c r="AF104" i="7"/>
  <c r="AE104" i="7"/>
  <c r="O104" i="7"/>
  <c r="H104" i="7"/>
  <c r="E104" i="7"/>
  <c r="D104" i="7"/>
  <c r="AF103" i="7"/>
  <c r="AE103" i="7"/>
  <c r="Z103" i="7"/>
  <c r="O103" i="7"/>
  <c r="H103" i="7"/>
  <c r="E103" i="7"/>
  <c r="D103" i="7"/>
  <c r="AF102" i="7"/>
  <c r="AE102" i="7"/>
  <c r="O102" i="7"/>
  <c r="H102" i="7"/>
  <c r="E102" i="7"/>
  <c r="D102" i="7"/>
  <c r="AF101" i="7"/>
  <c r="AE101" i="7"/>
  <c r="O101" i="7"/>
  <c r="H101" i="7"/>
  <c r="E101" i="7"/>
  <c r="D101" i="7"/>
  <c r="AF100" i="7"/>
  <c r="AE100" i="7"/>
  <c r="O100" i="7"/>
  <c r="H100" i="7"/>
  <c r="E100" i="7"/>
  <c r="D100" i="7"/>
  <c r="AF99" i="7"/>
  <c r="AE99" i="7"/>
  <c r="O99" i="7"/>
  <c r="H99" i="7"/>
  <c r="E99" i="7"/>
  <c r="D99" i="7"/>
  <c r="AF98" i="7"/>
  <c r="AE98" i="7"/>
  <c r="O98" i="7"/>
  <c r="H98" i="7"/>
  <c r="E98" i="7"/>
  <c r="D98" i="7"/>
  <c r="AF97" i="7"/>
  <c r="AE97" i="7"/>
  <c r="O97" i="7"/>
  <c r="H97" i="7"/>
  <c r="E97" i="7"/>
  <c r="D97" i="7"/>
  <c r="AF96" i="7"/>
  <c r="AE96" i="7"/>
  <c r="O96" i="7"/>
  <c r="H96" i="7"/>
  <c r="E96" i="7"/>
  <c r="D96" i="7"/>
  <c r="AF95" i="7"/>
  <c r="AE95" i="7"/>
  <c r="O95" i="7"/>
  <c r="H95" i="7"/>
  <c r="E95" i="7"/>
  <c r="D95" i="7"/>
  <c r="AF94" i="7"/>
  <c r="AE94" i="7"/>
  <c r="O94" i="7"/>
  <c r="H94" i="7"/>
  <c r="E94" i="7"/>
  <c r="D94" i="7"/>
  <c r="AF93" i="7"/>
  <c r="AE93" i="7"/>
  <c r="O93" i="7"/>
  <c r="H93" i="7"/>
  <c r="E93" i="7"/>
  <c r="D93" i="7"/>
  <c r="AF92" i="7"/>
  <c r="AE92" i="7"/>
  <c r="O92" i="7"/>
  <c r="H92" i="7"/>
  <c r="E92" i="7"/>
  <c r="D92" i="7"/>
  <c r="AF91" i="7"/>
  <c r="AE91" i="7"/>
  <c r="O91" i="7"/>
  <c r="H91" i="7"/>
  <c r="E91" i="7"/>
  <c r="D91" i="7"/>
  <c r="AF90" i="7"/>
  <c r="AE90" i="7"/>
  <c r="O90" i="7"/>
  <c r="H90" i="7"/>
  <c r="E90" i="7"/>
  <c r="D90" i="7"/>
  <c r="AF89" i="7"/>
  <c r="AE89" i="7"/>
  <c r="O89" i="7"/>
  <c r="H89" i="7"/>
  <c r="E89" i="7"/>
  <c r="D89" i="7"/>
  <c r="AF88" i="7"/>
  <c r="AE88" i="7"/>
  <c r="O88" i="7"/>
  <c r="H88" i="7"/>
  <c r="E88" i="7"/>
  <c r="D88" i="7"/>
  <c r="AF87" i="7"/>
  <c r="AE87" i="7"/>
  <c r="O87" i="7"/>
  <c r="H87" i="7"/>
  <c r="E87" i="7"/>
  <c r="D87" i="7"/>
  <c r="AF86" i="7"/>
  <c r="AE86" i="7"/>
  <c r="O86" i="7"/>
  <c r="H86" i="7"/>
  <c r="E86" i="7"/>
  <c r="D86" i="7"/>
  <c r="AF85" i="7"/>
  <c r="AE85" i="7"/>
  <c r="O85" i="7"/>
  <c r="H85" i="7"/>
  <c r="E85" i="7"/>
  <c r="D85" i="7"/>
  <c r="AF84" i="7"/>
  <c r="AE84" i="7"/>
  <c r="O84" i="7"/>
  <c r="H84" i="7"/>
  <c r="E84" i="7"/>
  <c r="D84" i="7"/>
  <c r="AF83" i="7"/>
  <c r="AE83" i="7"/>
  <c r="O83" i="7"/>
  <c r="H83" i="7"/>
  <c r="E83" i="7"/>
  <c r="D83" i="7"/>
  <c r="AF82" i="7"/>
  <c r="AE82" i="7"/>
  <c r="O82" i="7"/>
  <c r="H82" i="7"/>
  <c r="E82" i="7"/>
  <c r="D82" i="7"/>
  <c r="AF81" i="7"/>
  <c r="AE81" i="7"/>
  <c r="O81" i="7"/>
  <c r="H81" i="7"/>
  <c r="E81" i="7"/>
  <c r="D81" i="7"/>
  <c r="AF80" i="7"/>
  <c r="AE80" i="7"/>
  <c r="O80" i="7"/>
  <c r="H80" i="7"/>
  <c r="E80" i="7"/>
  <c r="D80" i="7"/>
  <c r="AF79" i="7"/>
  <c r="AE79" i="7"/>
  <c r="Z79" i="7"/>
  <c r="O79" i="7"/>
  <c r="H79" i="7"/>
  <c r="E79" i="7"/>
  <c r="D79" i="7"/>
  <c r="AF78" i="7"/>
  <c r="AE78" i="7"/>
  <c r="O78" i="7"/>
  <c r="H78" i="7"/>
  <c r="E78" i="7"/>
  <c r="D78" i="7"/>
  <c r="AF77" i="7"/>
  <c r="AE77" i="7"/>
  <c r="O77" i="7"/>
  <c r="H77" i="7"/>
  <c r="E77" i="7"/>
  <c r="D77" i="7"/>
  <c r="AF76" i="7"/>
  <c r="AE76" i="7"/>
  <c r="O76" i="7"/>
  <c r="H76" i="7"/>
  <c r="E76" i="7"/>
  <c r="D76" i="7"/>
  <c r="AF75" i="7"/>
  <c r="AE75" i="7"/>
  <c r="O75" i="7"/>
  <c r="H75" i="7"/>
  <c r="E75" i="7"/>
  <c r="D75" i="7"/>
  <c r="AF74" i="7"/>
  <c r="AE74" i="7"/>
  <c r="O74" i="7"/>
  <c r="H74" i="7"/>
  <c r="E74" i="7"/>
  <c r="D74" i="7"/>
  <c r="AF73" i="7"/>
  <c r="AE73" i="7"/>
  <c r="O73" i="7"/>
  <c r="H73" i="7"/>
  <c r="E73" i="7"/>
  <c r="D73" i="7"/>
  <c r="AF72" i="7"/>
  <c r="AE72" i="7"/>
  <c r="O72" i="7"/>
  <c r="H72" i="7"/>
  <c r="E72" i="7"/>
  <c r="D72" i="7"/>
  <c r="AF71" i="7"/>
  <c r="AE71" i="7"/>
  <c r="O71" i="7"/>
  <c r="H71" i="7"/>
  <c r="E71" i="7"/>
  <c r="D71" i="7"/>
  <c r="AF70" i="7"/>
  <c r="AE70" i="7"/>
  <c r="O70" i="7"/>
  <c r="H70" i="7"/>
  <c r="E70" i="7"/>
  <c r="D70" i="7"/>
  <c r="AF69" i="7"/>
  <c r="AE69" i="7"/>
  <c r="O69" i="7"/>
  <c r="H69" i="7"/>
  <c r="E69" i="7"/>
  <c r="D69" i="7"/>
  <c r="AF68" i="7"/>
  <c r="AE68" i="7"/>
  <c r="O68" i="7"/>
  <c r="H68" i="7"/>
  <c r="E68" i="7"/>
  <c r="D68" i="7"/>
  <c r="AF67" i="7"/>
  <c r="AE67" i="7"/>
  <c r="O67" i="7"/>
  <c r="H67" i="7"/>
  <c r="E67" i="7"/>
  <c r="D67" i="7"/>
  <c r="AF66" i="7"/>
  <c r="AE66" i="7"/>
  <c r="O66" i="7"/>
  <c r="H66" i="7"/>
  <c r="E66" i="7"/>
  <c r="D66" i="7"/>
  <c r="AF65" i="7"/>
  <c r="AE65" i="7"/>
  <c r="O65" i="7"/>
  <c r="H65" i="7"/>
  <c r="E65" i="7"/>
  <c r="D65" i="7"/>
  <c r="AF64" i="7"/>
  <c r="AE64" i="7"/>
  <c r="O64" i="7"/>
  <c r="H64" i="7"/>
  <c r="E64" i="7"/>
  <c r="D64" i="7"/>
  <c r="AF63" i="7"/>
  <c r="AE63" i="7"/>
  <c r="O63" i="7"/>
  <c r="H63" i="7"/>
  <c r="E63" i="7"/>
  <c r="D63" i="7"/>
  <c r="AF62" i="7"/>
  <c r="AE62" i="7"/>
  <c r="O62" i="7"/>
  <c r="H62" i="7"/>
  <c r="E62" i="7"/>
  <c r="D62" i="7"/>
  <c r="AF61" i="7"/>
  <c r="AE61" i="7"/>
  <c r="Z61" i="7"/>
  <c r="O61" i="7"/>
  <c r="H61" i="7"/>
  <c r="E61" i="7"/>
  <c r="D61" i="7"/>
  <c r="AF60" i="7"/>
  <c r="AE60" i="7"/>
  <c r="O60" i="7"/>
  <c r="H60" i="7"/>
  <c r="E60" i="7"/>
  <c r="D60" i="7"/>
  <c r="AF59" i="7"/>
  <c r="AE59" i="7"/>
  <c r="O59" i="7"/>
  <c r="H59" i="7"/>
  <c r="E59" i="7"/>
  <c r="D59" i="7"/>
  <c r="AF58" i="7"/>
  <c r="AE58" i="7"/>
  <c r="O58" i="7"/>
  <c r="H58" i="7"/>
  <c r="E58" i="7"/>
  <c r="D58" i="7"/>
  <c r="AF57" i="7"/>
  <c r="AE57" i="7"/>
  <c r="O57" i="7"/>
  <c r="H57" i="7"/>
  <c r="E57" i="7"/>
  <c r="D57" i="7"/>
  <c r="AF56" i="7"/>
  <c r="AE56" i="7"/>
  <c r="O56" i="7"/>
  <c r="H56" i="7"/>
  <c r="E56" i="7"/>
  <c r="D56" i="7"/>
  <c r="AF55" i="7"/>
  <c r="AE55" i="7"/>
  <c r="O55" i="7"/>
  <c r="H55" i="7"/>
  <c r="E55" i="7"/>
  <c r="D55" i="7"/>
  <c r="AF54" i="7"/>
  <c r="AE54" i="7"/>
  <c r="Z54" i="7"/>
  <c r="O54" i="7"/>
  <c r="H54" i="7"/>
  <c r="E54" i="7"/>
  <c r="D54" i="7"/>
  <c r="AF53" i="7"/>
  <c r="AE53" i="7"/>
  <c r="Z53" i="7"/>
  <c r="O53" i="7"/>
  <c r="H53" i="7"/>
  <c r="E53" i="7"/>
  <c r="D53" i="7"/>
  <c r="AF52" i="7"/>
  <c r="AE52" i="7"/>
  <c r="Z52" i="7"/>
  <c r="O52" i="7"/>
  <c r="H52" i="7"/>
  <c r="E52" i="7"/>
  <c r="D52" i="7"/>
  <c r="AF51" i="7"/>
  <c r="AE51" i="7"/>
  <c r="Z51" i="7"/>
  <c r="O51" i="7"/>
  <c r="H51" i="7"/>
  <c r="E51" i="7"/>
  <c r="D51" i="7"/>
  <c r="AF50" i="7"/>
  <c r="AE50" i="7"/>
  <c r="Z50" i="7"/>
  <c r="O50" i="7"/>
  <c r="H50" i="7"/>
  <c r="E50" i="7"/>
  <c r="D50" i="7"/>
  <c r="AF49" i="7"/>
  <c r="AE49" i="7"/>
  <c r="O49" i="7"/>
  <c r="H49" i="7"/>
  <c r="E49" i="7"/>
  <c r="D49" i="7"/>
  <c r="AF48" i="7"/>
  <c r="AE48" i="7"/>
  <c r="Z48" i="7"/>
  <c r="O48" i="7"/>
  <c r="H48" i="7"/>
  <c r="E48" i="7"/>
  <c r="D48" i="7"/>
  <c r="AF47" i="7"/>
  <c r="AE47" i="7"/>
  <c r="O47" i="7"/>
  <c r="H47" i="7"/>
  <c r="E47" i="7"/>
  <c r="D47" i="7"/>
  <c r="AF46" i="7"/>
  <c r="AE46" i="7"/>
  <c r="Z46" i="7"/>
  <c r="O46" i="7"/>
  <c r="H46" i="7"/>
  <c r="E46" i="7"/>
  <c r="D46" i="7"/>
  <c r="AF45" i="7"/>
  <c r="AE45" i="7"/>
  <c r="Z45" i="7"/>
  <c r="O45" i="7"/>
  <c r="H45" i="7"/>
  <c r="E45" i="7"/>
  <c r="D45" i="7"/>
  <c r="AF44" i="7"/>
  <c r="AE44" i="7"/>
  <c r="O44" i="7"/>
  <c r="H44" i="7"/>
  <c r="E44" i="7"/>
  <c r="D44" i="7"/>
  <c r="AF43" i="7"/>
  <c r="AE43" i="7"/>
  <c r="O43" i="7"/>
  <c r="H43" i="7"/>
  <c r="E43" i="7"/>
  <c r="D43" i="7"/>
  <c r="AF42" i="7"/>
  <c r="AE42" i="7"/>
  <c r="O42" i="7"/>
  <c r="H42" i="7"/>
  <c r="E42" i="7"/>
  <c r="D42" i="7"/>
  <c r="AF41" i="7"/>
  <c r="AE41" i="7"/>
  <c r="O41" i="7"/>
  <c r="H41" i="7"/>
  <c r="E41" i="7"/>
  <c r="D41" i="7"/>
  <c r="AF40" i="7"/>
  <c r="AE40" i="7"/>
  <c r="O40" i="7"/>
  <c r="H40" i="7"/>
  <c r="E40" i="7"/>
  <c r="D40" i="7"/>
  <c r="AF39" i="7"/>
  <c r="AE39" i="7"/>
  <c r="O39" i="7"/>
  <c r="H39" i="7"/>
  <c r="E39" i="7"/>
  <c r="D39" i="7"/>
  <c r="AF38" i="7"/>
  <c r="AE38" i="7"/>
  <c r="O38" i="7"/>
  <c r="H38" i="7"/>
  <c r="E38" i="7"/>
  <c r="D38" i="7"/>
  <c r="AF37" i="7"/>
  <c r="AE37" i="7"/>
  <c r="O37" i="7"/>
  <c r="H37" i="7"/>
  <c r="E37" i="7"/>
  <c r="D37" i="7"/>
  <c r="AF36" i="7"/>
  <c r="AE36" i="7"/>
  <c r="O36" i="7"/>
  <c r="H36" i="7"/>
  <c r="E36" i="7"/>
  <c r="D36" i="7"/>
  <c r="AF35" i="7"/>
  <c r="AE35" i="7"/>
  <c r="O35" i="7"/>
  <c r="H35" i="7"/>
  <c r="E35" i="7"/>
  <c r="D35" i="7"/>
  <c r="AF34" i="7"/>
  <c r="AE34" i="7"/>
  <c r="O34" i="7"/>
  <c r="H34" i="7"/>
  <c r="E34" i="7"/>
  <c r="D34" i="7"/>
  <c r="AF33" i="7"/>
  <c r="AE33" i="7"/>
  <c r="Z33" i="7"/>
  <c r="T33" i="7"/>
  <c r="O33" i="7"/>
  <c r="H33" i="7"/>
  <c r="E33" i="7"/>
  <c r="D33" i="7"/>
  <c r="AF32" i="7"/>
  <c r="AE32" i="7"/>
  <c r="Z32" i="7"/>
  <c r="T32" i="7"/>
  <c r="O32" i="7"/>
  <c r="H32" i="7"/>
  <c r="E32" i="7"/>
  <c r="D32" i="7"/>
  <c r="AF31" i="7"/>
  <c r="AE31" i="7"/>
  <c r="Z31" i="7"/>
  <c r="T31" i="7"/>
  <c r="O31" i="7"/>
  <c r="H31" i="7"/>
  <c r="E31" i="7"/>
  <c r="D31" i="7"/>
  <c r="AF30" i="7"/>
  <c r="AE30" i="7"/>
  <c r="Z30" i="7"/>
  <c r="T30" i="7"/>
  <c r="O30" i="7"/>
  <c r="H30" i="7"/>
  <c r="E30" i="7"/>
  <c r="D30" i="7"/>
  <c r="AF29" i="7"/>
  <c r="AE29" i="7"/>
  <c r="Z29" i="7"/>
  <c r="T29" i="7"/>
  <c r="O29" i="7"/>
  <c r="H29" i="7"/>
  <c r="E29" i="7"/>
  <c r="D29" i="7"/>
  <c r="AF28" i="7"/>
  <c r="AE28" i="7"/>
  <c r="T28" i="7"/>
  <c r="O28" i="7"/>
  <c r="H28" i="7"/>
  <c r="E28" i="7"/>
  <c r="D28" i="7"/>
  <c r="AF27" i="7"/>
  <c r="AE27" i="7"/>
  <c r="T27" i="7"/>
  <c r="O27" i="7"/>
  <c r="H27" i="7"/>
  <c r="E27" i="7"/>
  <c r="D27" i="7"/>
  <c r="AF26" i="7"/>
  <c r="AE26" i="7"/>
  <c r="Z26" i="7"/>
  <c r="T26" i="7"/>
  <c r="O26" i="7"/>
  <c r="H26" i="7"/>
  <c r="E26" i="7"/>
  <c r="D26" i="7"/>
  <c r="AF25" i="7"/>
  <c r="AE25" i="7"/>
  <c r="T25" i="7"/>
  <c r="O25" i="7"/>
  <c r="H25" i="7"/>
  <c r="E25" i="7"/>
  <c r="D25" i="7"/>
  <c r="AF24" i="7"/>
  <c r="AE24" i="7"/>
  <c r="T24" i="7"/>
  <c r="O24" i="7"/>
  <c r="H24" i="7"/>
  <c r="E24" i="7"/>
  <c r="D24" i="7"/>
  <c r="AF23" i="7"/>
  <c r="AE23" i="7"/>
  <c r="T23" i="7"/>
  <c r="O23" i="7"/>
  <c r="H23" i="7"/>
  <c r="E23" i="7"/>
  <c r="D23" i="7"/>
  <c r="AF22" i="7"/>
  <c r="AE22" i="7"/>
  <c r="Z22" i="7"/>
  <c r="T22" i="7"/>
  <c r="O22" i="7"/>
  <c r="H22" i="7"/>
  <c r="E22" i="7"/>
  <c r="D22" i="7"/>
  <c r="AF21" i="7"/>
  <c r="AE21" i="7"/>
  <c r="Z21" i="7"/>
  <c r="T21" i="7"/>
  <c r="O21" i="7"/>
  <c r="H21" i="7"/>
  <c r="E21" i="7"/>
  <c r="D21" i="7"/>
  <c r="AF20" i="7"/>
  <c r="AE20" i="7"/>
  <c r="O20" i="7"/>
  <c r="H20" i="7"/>
  <c r="D20" i="7"/>
  <c r="AF19" i="7"/>
  <c r="AE19" i="7"/>
  <c r="O19" i="7"/>
  <c r="H19" i="7"/>
  <c r="D19" i="7"/>
  <c r="AF18" i="7"/>
  <c r="AE18" i="7"/>
  <c r="O18" i="7"/>
  <c r="H18" i="7"/>
  <c r="D18" i="7"/>
  <c r="AF17" i="7"/>
  <c r="AE17" i="7"/>
  <c r="O17" i="7"/>
  <c r="H17" i="7"/>
  <c r="E17" i="7"/>
  <c r="D17" i="7"/>
  <c r="AF16" i="7"/>
  <c r="AE16" i="7"/>
  <c r="O16" i="7"/>
  <c r="H16" i="7"/>
  <c r="E16" i="7"/>
  <c r="D16" i="7"/>
  <c r="AF15" i="7"/>
  <c r="AE15" i="7"/>
  <c r="O15" i="7"/>
  <c r="H15" i="7"/>
  <c r="E15" i="7"/>
  <c r="D15" i="7"/>
  <c r="AF14" i="7"/>
  <c r="AE14" i="7"/>
  <c r="O14" i="7"/>
  <c r="H14" i="7"/>
  <c r="E14" i="7"/>
  <c r="D14" i="7"/>
  <c r="AF13" i="7"/>
  <c r="AE13" i="7"/>
  <c r="O13" i="7"/>
  <c r="H13" i="7"/>
  <c r="D13" i="7"/>
  <c r="AF12" i="7"/>
  <c r="AE12" i="7"/>
  <c r="O12" i="7"/>
  <c r="H12" i="7"/>
  <c r="E12" i="7"/>
  <c r="D12" i="7"/>
  <c r="AF11" i="7"/>
  <c r="AE11" i="7"/>
  <c r="O11" i="7"/>
  <c r="H11" i="7"/>
  <c r="E11" i="7"/>
  <c r="D11" i="7"/>
  <c r="AF10" i="7"/>
  <c r="AE10" i="7"/>
  <c r="O10" i="7"/>
  <c r="H10" i="7"/>
  <c r="E10" i="7"/>
  <c r="D10" i="7"/>
  <c r="AF9" i="7"/>
  <c r="AE9" i="7"/>
  <c r="O9" i="7"/>
  <c r="H9" i="7"/>
  <c r="E9" i="7"/>
  <c r="D9" i="7"/>
  <c r="AF8" i="7"/>
  <c r="AE8" i="7"/>
  <c r="O8" i="7"/>
  <c r="H8" i="7"/>
  <c r="E8" i="7"/>
  <c r="D8" i="7"/>
  <c r="AF7" i="7"/>
  <c r="AE7" i="7"/>
  <c r="T7" i="7"/>
  <c r="O7" i="7"/>
  <c r="H7" i="7"/>
  <c r="E7" i="7"/>
  <c r="D7" i="7"/>
  <c r="AF6" i="7"/>
  <c r="AE6" i="7"/>
  <c r="T6" i="7"/>
  <c r="M6" i="7"/>
  <c r="O6" i="7" s="1"/>
  <c r="H6" i="7"/>
  <c r="E6" i="7"/>
  <c r="D6" i="7"/>
  <c r="AF5" i="7"/>
  <c r="AE5" i="7"/>
  <c r="E5" i="7"/>
  <c r="D5" i="7"/>
  <c r="G9" i="4"/>
  <c r="G8" i="4"/>
  <c r="G7" i="4"/>
  <c r="G6" i="4"/>
  <c r="G5" i="4"/>
  <c r="H3" i="5"/>
  <c r="J10" i="4"/>
  <c r="J9" i="4"/>
  <c r="I3" i="5" l="1"/>
  <c r="E5" i="5"/>
  <c r="G10" i="4"/>
  <c r="E11" i="5" s="1"/>
  <c r="E10" i="5"/>
  <c r="B7" i="5"/>
  <c r="B8" i="5"/>
  <c r="B9" i="5"/>
  <c r="B10" i="5"/>
  <c r="B11" i="5"/>
  <c r="B6" i="5"/>
  <c r="A6" i="5" s="1"/>
  <c r="C5" i="4" s="1"/>
  <c r="J5" i="4" l="1"/>
  <c r="E6" i="5"/>
  <c r="E9" i="5"/>
  <c r="J8" i="4"/>
  <c r="E8" i="5"/>
  <c r="J7" i="4"/>
  <c r="E7" i="5"/>
  <c r="J6" i="4"/>
  <c r="A8" i="5"/>
  <c r="C7" i="4" s="1"/>
  <c r="A9" i="5"/>
  <c r="A10" i="5"/>
  <c r="A11" i="5"/>
  <c r="H11" i="5" s="1"/>
  <c r="A7" i="5"/>
  <c r="C6" i="4" s="1"/>
  <c r="AO6" i="5"/>
  <c r="AO10" i="5" l="1"/>
  <c r="AO11" i="5"/>
  <c r="AO7" i="5"/>
  <c r="N9" i="5"/>
  <c r="AO8" i="5"/>
  <c r="AF8" i="5"/>
  <c r="AF10" i="5"/>
  <c r="N10" i="5"/>
  <c r="C9" i="4"/>
  <c r="C8" i="4"/>
  <c r="AO9" i="5"/>
  <c r="AF9" i="5"/>
  <c r="N8" i="5"/>
  <c r="AF11" i="5"/>
  <c r="N11" i="5"/>
  <c r="C10" i="4"/>
  <c r="AF7" i="5"/>
  <c r="N7" i="5"/>
  <c r="N6" i="5"/>
  <c r="AF6" i="5"/>
  <c r="F7" i="5"/>
  <c r="F8" i="5"/>
  <c r="F9" i="5"/>
  <c r="F10" i="5"/>
  <c r="F11" i="5"/>
  <c r="F6" i="5"/>
  <c r="D11" i="4"/>
  <c r="D7" i="5"/>
  <c r="D8" i="5"/>
  <c r="D9" i="5"/>
  <c r="D10" i="5"/>
  <c r="D11" i="5"/>
  <c r="D6" i="5"/>
  <c r="C7" i="5"/>
  <c r="C8" i="5"/>
  <c r="C9" i="5"/>
  <c r="C10" i="5"/>
  <c r="H10" i="5" s="1"/>
  <c r="C11" i="5"/>
  <c r="C6" i="5"/>
  <c r="G3" i="5"/>
  <c r="D5" i="5"/>
  <c r="F5" i="5"/>
  <c r="C5" i="5"/>
  <c r="H9" i="5" l="1"/>
  <c r="H8" i="5"/>
  <c r="H7" i="5"/>
  <c r="G6" i="5"/>
  <c r="H6" i="5"/>
  <c r="G11" i="5"/>
  <c r="I11" i="5" s="1"/>
  <c r="G9" i="5"/>
  <c r="I9" i="5" s="1"/>
  <c r="G8" i="5"/>
  <c r="G7" i="5"/>
  <c r="G10" i="5"/>
  <c r="I10" i="5" s="1"/>
  <c r="P7" i="5"/>
  <c r="AD7" i="5" s="1"/>
  <c r="P6" i="5"/>
  <c r="AD6" i="5" s="1"/>
  <c r="P9" i="5"/>
  <c r="P11" i="5"/>
  <c r="P10" i="5"/>
  <c r="P8" i="5"/>
  <c r="C12" i="5"/>
  <c r="I8" i="5" l="1"/>
  <c r="I7" i="5"/>
  <c r="K6" i="4" s="1"/>
  <c r="H12" i="5"/>
  <c r="J11" i="4" s="1"/>
  <c r="I6" i="5"/>
  <c r="K5" i="4" s="1"/>
  <c r="AQ7" i="5"/>
  <c r="AU7" i="5" s="1"/>
  <c r="Q11" i="5"/>
  <c r="S11" i="5" s="1"/>
  <c r="AD11" i="5"/>
  <c r="AD9" i="5"/>
  <c r="Q9" i="5"/>
  <c r="R9" i="5" s="1"/>
  <c r="AD8" i="5"/>
  <c r="Q8" i="5"/>
  <c r="S8" i="5" s="1"/>
  <c r="AD10" i="5"/>
  <c r="R10" i="5"/>
  <c r="Q10" i="5"/>
  <c r="S10" i="5" s="1"/>
  <c r="O6" i="4"/>
  <c r="AB7" i="5"/>
  <c r="Z7" i="5" s="1"/>
  <c r="AM7" i="5"/>
  <c r="AC7" i="5"/>
  <c r="Y7" i="5" s="1"/>
  <c r="Q7" i="5"/>
  <c r="R7" i="5" s="1"/>
  <c r="T7" i="5" s="1"/>
  <c r="Q6" i="5"/>
  <c r="AQ11" i="5"/>
  <c r="AU11" i="5" s="1"/>
  <c r="AH11" i="5"/>
  <c r="AL11" i="5" s="1"/>
  <c r="AH10" i="5"/>
  <c r="AL10" i="5" s="1"/>
  <c r="AQ10" i="5"/>
  <c r="AU10" i="5" s="1"/>
  <c r="AH7" i="5"/>
  <c r="AL7" i="5" s="1"/>
  <c r="AQ9" i="5"/>
  <c r="AU9" i="5" s="1"/>
  <c r="AH9" i="5"/>
  <c r="AL9" i="5" s="1"/>
  <c r="AQ8" i="5"/>
  <c r="AU8" i="5" s="1"/>
  <c r="AH8" i="5"/>
  <c r="AL8" i="5" s="1"/>
  <c r="AH6" i="5"/>
  <c r="AQ6" i="5"/>
  <c r="AU6" i="5" s="1"/>
  <c r="AB10" i="5"/>
  <c r="AC10" i="5"/>
  <c r="Y10" i="5" s="1"/>
  <c r="AB8" i="5"/>
  <c r="AC8" i="5"/>
  <c r="Y8" i="5" s="1"/>
  <c r="AC11" i="5"/>
  <c r="Y11" i="5" s="1"/>
  <c r="AB11" i="5"/>
  <c r="AB9" i="5"/>
  <c r="AC9" i="5"/>
  <c r="Y9" i="5" s="1"/>
  <c r="AC6" i="5"/>
  <c r="Y6" i="5" s="1"/>
  <c r="AB6" i="5"/>
  <c r="AM8" i="5"/>
  <c r="AM10" i="5"/>
  <c r="AM11" i="5"/>
  <c r="AM9" i="5"/>
  <c r="O7" i="4"/>
  <c r="O9" i="4"/>
  <c r="L9" i="5"/>
  <c r="L10" i="5"/>
  <c r="O8" i="4"/>
  <c r="L11" i="5"/>
  <c r="O10" i="4"/>
  <c r="O5" i="4"/>
  <c r="L8" i="5"/>
  <c r="L7" i="5"/>
  <c r="L6" i="5"/>
  <c r="K9" i="4"/>
  <c r="K8" i="4"/>
  <c r="K10" i="4"/>
  <c r="I5" i="4"/>
  <c r="I7" i="4"/>
  <c r="I10" i="4"/>
  <c r="I8" i="4"/>
  <c r="I6" i="4"/>
  <c r="I9" i="4"/>
  <c r="R6" i="5" l="1"/>
  <c r="T6" i="5" s="1"/>
  <c r="S6" i="5"/>
  <c r="R8" i="5"/>
  <c r="T8" i="5" s="1"/>
  <c r="S7" i="5"/>
  <c r="U7" i="5" s="1"/>
  <c r="V7" i="5" s="1"/>
  <c r="AM6" i="5"/>
  <c r="AK6" i="5" s="1"/>
  <c r="AL6" i="5"/>
  <c r="AJ6" i="5" s="1"/>
  <c r="R11" i="5"/>
  <c r="T11" i="5" s="1"/>
  <c r="U11" i="5" s="1"/>
  <c r="V11" i="5" s="1"/>
  <c r="S9" i="5"/>
  <c r="T10" i="5"/>
  <c r="U10" i="5" s="1"/>
  <c r="V10" i="5" s="1"/>
  <c r="T9" i="5"/>
  <c r="Q12" i="5"/>
  <c r="Z8" i="5"/>
  <c r="Z10" i="5"/>
  <c r="AT8" i="5"/>
  <c r="AS8" i="5"/>
  <c r="AT10" i="5"/>
  <c r="AS10" i="5"/>
  <c r="AT11" i="5"/>
  <c r="AS11" i="5"/>
  <c r="AT7" i="5"/>
  <c r="AS7" i="5"/>
  <c r="AT9" i="5"/>
  <c r="AS9" i="5"/>
  <c r="AT6" i="5"/>
  <c r="AS6" i="5"/>
  <c r="AK11" i="5"/>
  <c r="AJ11" i="5"/>
  <c r="AK10" i="5"/>
  <c r="AJ10" i="5"/>
  <c r="AK9" i="5"/>
  <c r="AJ9" i="5"/>
  <c r="AK8" i="5"/>
  <c r="AJ8" i="5"/>
  <c r="AK7" i="5"/>
  <c r="AJ7" i="5"/>
  <c r="Z9" i="5"/>
  <c r="M9" i="4"/>
  <c r="Z6" i="5"/>
  <c r="Z11" i="5"/>
  <c r="M8" i="4"/>
  <c r="M10" i="4"/>
  <c r="U10" i="4"/>
  <c r="Y10" i="4"/>
  <c r="U9" i="4"/>
  <c r="U8" i="4"/>
  <c r="Y9" i="4"/>
  <c r="Y8" i="4"/>
  <c r="Y7" i="4"/>
  <c r="K7" i="4"/>
  <c r="M7" i="4"/>
  <c r="Y6" i="4"/>
  <c r="U7" i="4"/>
  <c r="M6" i="4"/>
  <c r="M5" i="4"/>
  <c r="Y5" i="4"/>
  <c r="U6" i="4"/>
  <c r="U5" i="4"/>
  <c r="BA9" i="5" l="1"/>
  <c r="U6" i="5"/>
  <c r="BA10" i="5"/>
  <c r="BA11" i="5"/>
  <c r="U9" i="5"/>
  <c r="V9" i="5" s="1"/>
  <c r="BB9" i="5"/>
  <c r="AZ9" i="5" s="1"/>
  <c r="BA8" i="5"/>
  <c r="BA6" i="5"/>
  <c r="BA7" i="5"/>
  <c r="BC9" i="5"/>
  <c r="BB8" i="5"/>
  <c r="AZ8" i="5" s="1"/>
  <c r="BB11" i="5"/>
  <c r="AZ11" i="5" s="1"/>
  <c r="BC7" i="5"/>
  <c r="BB10" i="5"/>
  <c r="AZ10" i="5" s="1"/>
  <c r="BC11" i="5"/>
  <c r="BB7" i="5"/>
  <c r="AZ7" i="5" s="1"/>
  <c r="BC10" i="5"/>
  <c r="P6" i="4"/>
  <c r="U8" i="5"/>
  <c r="P7" i="4" s="1"/>
  <c r="BC8" i="5"/>
  <c r="P10" i="4"/>
  <c r="BB6" i="5"/>
  <c r="AZ6" i="5" s="1"/>
  <c r="R12" i="5"/>
  <c r="BC6" i="5"/>
  <c r="AI11" i="5"/>
  <c r="V10" i="4" s="1"/>
  <c r="P9" i="4"/>
  <c r="AI10" i="5"/>
  <c r="V9" i="4" s="1"/>
  <c r="AR11" i="5"/>
  <c r="Z10" i="4" s="1"/>
  <c r="AR9" i="5"/>
  <c r="Z8" i="4" s="1"/>
  <c r="AR10" i="5"/>
  <c r="Z9" i="4" s="1"/>
  <c r="AI9" i="5"/>
  <c r="V8" i="4" s="1"/>
  <c r="X10" i="5"/>
  <c r="R9" i="4" s="1"/>
  <c r="X9" i="5"/>
  <c r="R8" i="4" s="1"/>
  <c r="X11" i="5"/>
  <c r="R10" i="4" s="1"/>
  <c r="AI7" i="5"/>
  <c r="V6" i="4" s="1"/>
  <c r="AR7" i="5"/>
  <c r="Z6" i="4" s="1"/>
  <c r="AT12" i="5"/>
  <c r="G12" i="5"/>
  <c r="I11" i="4" s="1"/>
  <c r="P8" i="4" l="1"/>
  <c r="V8" i="5"/>
  <c r="AX10" i="5"/>
  <c r="AX9" i="5"/>
  <c r="AX11" i="5"/>
  <c r="X6" i="5"/>
  <c r="X7" i="5"/>
  <c r="Y12" i="5"/>
  <c r="AR8" i="5"/>
  <c r="Z7" i="4" s="1"/>
  <c r="AI8" i="5"/>
  <c r="V7" i="4" s="1"/>
  <c r="AR6" i="5"/>
  <c r="Z5" i="4" s="1"/>
  <c r="AS12" i="5"/>
  <c r="AK12" i="5"/>
  <c r="AI6" i="5"/>
  <c r="AJ12" i="5"/>
  <c r="AX6" i="5" l="1"/>
  <c r="AB5" i="4" s="1"/>
  <c r="AD5" i="4" s="1"/>
  <c r="AY11" i="5"/>
  <c r="AC10" i="4" s="1"/>
  <c r="AE10" i="4" s="1"/>
  <c r="AB10" i="4"/>
  <c r="AD10" i="4" s="1"/>
  <c r="AY10" i="5"/>
  <c r="AC9" i="4" s="1"/>
  <c r="AE9" i="4" s="1"/>
  <c r="AB9" i="4"/>
  <c r="AD9" i="4" s="1"/>
  <c r="AY9" i="5"/>
  <c r="AC8" i="4" s="1"/>
  <c r="AE8" i="4" s="1"/>
  <c r="AB8" i="4"/>
  <c r="AD8" i="4" s="1"/>
  <c r="V6" i="5"/>
  <c r="BD9" i="5"/>
  <c r="BD10" i="5"/>
  <c r="BD11" i="5"/>
  <c r="R6" i="4"/>
  <c r="AX7" i="5"/>
  <c r="P5" i="4"/>
  <c r="U12" i="5"/>
  <c r="N11" i="4" s="1"/>
  <c r="V5" i="4"/>
  <c r="Z12" i="5"/>
  <c r="X8" i="5"/>
  <c r="AR12" i="5"/>
  <c r="Z11" i="4" s="1"/>
  <c r="AI12" i="5"/>
  <c r="V11" i="4" s="1"/>
  <c r="BC12" i="5"/>
  <c r="AY6" i="5" l="1"/>
  <c r="AC5" i="4" s="1"/>
  <c r="AE5" i="4" s="1"/>
  <c r="AY7" i="5"/>
  <c r="AC6" i="4" s="1"/>
  <c r="AE6" i="4" s="1"/>
  <c r="AB6" i="4"/>
  <c r="AD6" i="4" s="1"/>
  <c r="BD7" i="5"/>
  <c r="BD6" i="5"/>
  <c r="R7" i="4"/>
  <c r="AX8" i="5"/>
  <c r="AB7" i="4" s="1"/>
  <c r="R5" i="4"/>
  <c r="BB12" i="5"/>
  <c r="X12" i="5"/>
  <c r="R11" i="4" s="1"/>
  <c r="BD8" i="5" l="1"/>
  <c r="AY8" i="5"/>
  <c r="AC7" i="4" s="1"/>
  <c r="AC11" i="4" s="1"/>
  <c r="AX12" i="5"/>
  <c r="AB11" i="4" s="1"/>
  <c r="AD7" i="4"/>
  <c r="AD11" i="4" s="1"/>
  <c r="AZ12" i="5"/>
  <c r="AE7" i="4" l="1"/>
  <c r="AY12" i="5"/>
  <c r="AE11" i="4" l="1"/>
</calcChain>
</file>

<file path=xl/sharedStrings.xml><?xml version="1.0" encoding="utf-8"?>
<sst xmlns="http://schemas.openxmlformats.org/spreadsheetml/2006/main" count="2189" uniqueCount="809">
  <si>
    <t>Őszi búza</t>
  </si>
  <si>
    <t>KAL01</t>
  </si>
  <si>
    <t>kód</t>
  </si>
  <si>
    <t>KAL09</t>
  </si>
  <si>
    <t>Tavaszi novum búza</t>
  </si>
  <si>
    <t>KAL11</t>
  </si>
  <si>
    <t>Tavaszi tönke búza</t>
  </si>
  <si>
    <t>KAL07</t>
  </si>
  <si>
    <t>Tavaszi tönköly búza</t>
  </si>
  <si>
    <t>KAL12</t>
  </si>
  <si>
    <t>Őszi alakor búza</t>
  </si>
  <si>
    <t>KAL04</t>
  </si>
  <si>
    <t>Őszi durumbúza</t>
  </si>
  <si>
    <t>KAL08</t>
  </si>
  <si>
    <t>Őszi novum búza</t>
  </si>
  <si>
    <t>KAL10</t>
  </si>
  <si>
    <t>Őszi tönke búza</t>
  </si>
  <si>
    <t>KAL06</t>
  </si>
  <si>
    <t>Őszi tönköly búza</t>
  </si>
  <si>
    <t>KAL17</t>
  </si>
  <si>
    <t>Őszi árpa</t>
  </si>
  <si>
    <t>IND23</t>
  </si>
  <si>
    <t>Napraforgó</t>
  </si>
  <si>
    <t>KAL21</t>
  </si>
  <si>
    <t>Kukorica</t>
  </si>
  <si>
    <t>IND04</t>
  </si>
  <si>
    <t>Tavaszi káposztarepce</t>
  </si>
  <si>
    <t>IND03</t>
  </si>
  <si>
    <t>Őszi káposztarepce</t>
  </si>
  <si>
    <t>Biztosítási alapadatok</t>
  </si>
  <si>
    <t>Összesen</t>
  </si>
  <si>
    <t>Igényel állami támogatást?</t>
  </si>
  <si>
    <t>Állami támogatás nélkül</t>
  </si>
  <si>
    <t>Teljes díj</t>
  </si>
  <si>
    <t>KAL26</t>
  </si>
  <si>
    <t>Tavaszi tritikálé</t>
  </si>
  <si>
    <t>KAL27</t>
  </si>
  <si>
    <t>IND01</t>
  </si>
  <si>
    <t>Szójabab</t>
  </si>
  <si>
    <t>növ. neve</t>
  </si>
  <si>
    <t>Kalkulált díjak</t>
  </si>
  <si>
    <t>Alap fedezet (tűz, jég)</t>
  </si>
  <si>
    <t>Átvett biztosítási alapadatok</t>
  </si>
  <si>
    <t>Támogatott díj</t>
  </si>
  <si>
    <t>Név:</t>
  </si>
  <si>
    <t>e-mail:</t>
  </si>
  <si>
    <t>IKR Agrár partnerkód 
(ha már partnerünk)</t>
  </si>
  <si>
    <t>Kiegészítő biztosítás
 vihar kockázatra</t>
  </si>
  <si>
    <t>Kiegészítő biztosítás
téli fagy kockázatra</t>
  </si>
  <si>
    <t>Alap biztosítás
jég, tűz kockázatra</t>
  </si>
  <si>
    <t>vagy</t>
  </si>
  <si>
    <t>Fax.:</t>
  </si>
  <si>
    <t>+36 (34) 569-029</t>
  </si>
  <si>
    <t>Őszi tritikálé</t>
  </si>
  <si>
    <t>Tel.:</t>
  </si>
  <si>
    <t>Mobil:</t>
  </si>
  <si>
    <t>Telefon:</t>
  </si>
  <si>
    <t>+36 (34) 569-027</t>
  </si>
  <si>
    <t>Kérhető vihar?</t>
  </si>
  <si>
    <t>CUK01</t>
  </si>
  <si>
    <t>Cukorrépa</t>
  </si>
  <si>
    <t>FOR09</t>
  </si>
  <si>
    <t>Vöröshere</t>
  </si>
  <si>
    <t>IND16</t>
  </si>
  <si>
    <t>Olajretek</t>
  </si>
  <si>
    <t>KAL19</t>
  </si>
  <si>
    <t>Tavaszi zab</t>
  </si>
  <si>
    <t>KAL23</t>
  </si>
  <si>
    <t>Csemegekukorica</t>
  </si>
  <si>
    <t>KAL24</t>
  </si>
  <si>
    <t>Silókukorica</t>
  </si>
  <si>
    <t>KAL32</t>
  </si>
  <si>
    <t>Szemescirok</t>
  </si>
  <si>
    <t>KAL36</t>
  </si>
  <si>
    <t>Termesztett köles</t>
  </si>
  <si>
    <t>PIL03</t>
  </si>
  <si>
    <t>Őszi takarmányborsó</t>
  </si>
  <si>
    <t>PIL06</t>
  </si>
  <si>
    <t>Tavaszi takarmányborsó</t>
  </si>
  <si>
    <t>PIL07</t>
  </si>
  <si>
    <t>Tavaszi zöldborsó</t>
  </si>
  <si>
    <t>RIZ03</t>
  </si>
  <si>
    <t>Rizs</t>
  </si>
  <si>
    <t>Igen</t>
  </si>
  <si>
    <t>Nincs</t>
  </si>
  <si>
    <t>Biztosítandó növények (kódok)</t>
  </si>
  <si>
    <t>Nem</t>
  </si>
  <si>
    <t>Támogatott kulcs</t>
  </si>
  <si>
    <t>Kiegészítő kulcs</t>
  </si>
  <si>
    <t>Támogatott kulcs (tűz)</t>
  </si>
  <si>
    <t>Kiegészítő kulcs (tűz)</t>
  </si>
  <si>
    <t>Kiegészítő díj</t>
  </si>
  <si>
    <t>Vihar szöveg</t>
  </si>
  <si>
    <t>Kér vihart (az ajaánlati lapról)</t>
  </si>
  <si>
    <t>Vihar kiegészítőt vezérlése</t>
  </si>
  <si>
    <t>télifagy kiegészítő vezérlése</t>
  </si>
  <si>
    <t>Köthető télifagy</t>
  </si>
  <si>
    <t>Kér télifagyot (az ajaánlati lapról)</t>
  </si>
  <si>
    <t>Télifagy szöveg</t>
  </si>
  <si>
    <t>Kér állami támogatást? (aj ajánlati lapról)</t>
  </si>
  <si>
    <t>Állami támogatás szöveg</t>
  </si>
  <si>
    <t>Érdeklődő adatai:</t>
  </si>
  <si>
    <t xml:space="preserve">Jelen díjkalkuláció kizárólag technikai eszköz, az abban foglaltak nem tekintendőek az IKR Agrár Kft. részéről végleges ajánlatnak.  </t>
  </si>
  <si>
    <t>Felhívjuk figyelmét, hogy a fenti kalkulációban feltüntetett biztosításra vonatkozó információk nem teljeskörűek, célja kizárólag a figyelem felhívása, azok egyes részletszabályairól érdeklődjön az illetékes üzletkötőjénél.</t>
  </si>
  <si>
    <t>Kiegészítő díj (összesen)</t>
  </si>
  <si>
    <t>Támogatott díj (összesen)</t>
  </si>
  <si>
    <t>Teljes díj (támogatás nélkül, alap + kiegészítő)</t>
  </si>
  <si>
    <t>Biztosítási díjak (állami támogatás nélkül)</t>
  </si>
  <si>
    <t>Egy hektárra jutó biztosítási érték (HUF)</t>
  </si>
  <si>
    <t>Igényel "A" összkockázatú biztosítást</t>
  </si>
  <si>
    <t>"A" összkockázatú biztosítást</t>
  </si>
  <si>
    <t>"A" biztosítás kérhető?</t>
  </si>
  <si>
    <t>Biztosítási díj</t>
  </si>
  <si>
    <t>Támogatás után</t>
  </si>
  <si>
    <t>"A" összkockázatú díj szöveg</t>
  </si>
  <si>
    <t>Nem támogatott (GB444)</t>
  </si>
  <si>
    <t>Támogatott konstrukció "B" vagy "C" + GB444</t>
  </si>
  <si>
    <t>alapkockázat</t>
  </si>
  <si>
    <t>kiegészítő</t>
  </si>
  <si>
    <t>kiegészítő vihar</t>
  </si>
  <si>
    <t>Támogatott  "A" típus</t>
  </si>
  <si>
    <t>önrészbiztosítás (GB444)</t>
  </si>
  <si>
    <t>KAL02</t>
  </si>
  <si>
    <t>Tavaszi búza</t>
  </si>
  <si>
    <t>KAL05</t>
  </si>
  <si>
    <t>Tavaszi durumbúza</t>
  </si>
  <si>
    <t>KAL13</t>
  </si>
  <si>
    <t>Tavaszi alakor búza</t>
  </si>
  <si>
    <t>KAL18</t>
  </si>
  <si>
    <t>Tavaszi árpa</t>
  </si>
  <si>
    <t>KAL15</t>
  </si>
  <si>
    <t>Rozs</t>
  </si>
  <si>
    <t>HAG01</t>
  </si>
  <si>
    <t>Hagyományos gyümölcsös alma</t>
  </si>
  <si>
    <t>HAG15</t>
  </si>
  <si>
    <t>Hagyományos gyümölcsös körte</t>
  </si>
  <si>
    <t>ULT01</t>
  </si>
  <si>
    <t>Alma</t>
  </si>
  <si>
    <t>ULT15</t>
  </si>
  <si>
    <t>Körte</t>
  </si>
  <si>
    <t>ULT19</t>
  </si>
  <si>
    <t>Minőségi borszőlő ültetvény</t>
  </si>
  <si>
    <t>ULT20</t>
  </si>
  <si>
    <t>Egyéb borszőlő szőlőültetvény</t>
  </si>
  <si>
    <t>ULT29</t>
  </si>
  <si>
    <t>Csemegeszőlő ültetvény</t>
  </si>
  <si>
    <t>BUR01</t>
  </si>
  <si>
    <t>Burgonya</t>
  </si>
  <si>
    <t>FRU01</t>
  </si>
  <si>
    <t>Görög dinnye</t>
  </si>
  <si>
    <t>FRU02</t>
  </si>
  <si>
    <t>Tökre oltott görög dinnye</t>
  </si>
  <si>
    <t>FRU03</t>
  </si>
  <si>
    <t>Sárgadinnye</t>
  </si>
  <si>
    <t>FRU04</t>
  </si>
  <si>
    <t>Földieper (szamóca)</t>
  </si>
  <si>
    <t>IND09</t>
  </si>
  <si>
    <t>Földimogyoró</t>
  </si>
  <si>
    <t>IND11</t>
  </si>
  <si>
    <t>Fehér mustár</t>
  </si>
  <si>
    <t>IND12</t>
  </si>
  <si>
    <t>Fekete mustár</t>
  </si>
  <si>
    <t>IND14</t>
  </si>
  <si>
    <t>Mák</t>
  </si>
  <si>
    <t>IND15</t>
  </si>
  <si>
    <t>Retek</t>
  </si>
  <si>
    <t>IND24</t>
  </si>
  <si>
    <t>Hibrid napraforgó</t>
  </si>
  <si>
    <t>KAL20</t>
  </si>
  <si>
    <t>Őszi zab</t>
  </si>
  <si>
    <t>KAL25</t>
  </si>
  <si>
    <t>Hibrid kukorica</t>
  </si>
  <si>
    <t>PIL01</t>
  </si>
  <si>
    <t>Cukorborsó</t>
  </si>
  <si>
    <t>PIL02</t>
  </si>
  <si>
    <t>Mezei borsó</t>
  </si>
  <si>
    <t>PIL04</t>
  </si>
  <si>
    <t>Őszi zöldborsó</t>
  </si>
  <si>
    <t>PIL05</t>
  </si>
  <si>
    <t>Szárazborsó (Sárgaborsó)</t>
  </si>
  <si>
    <t>PIL09</t>
  </si>
  <si>
    <t>Lóbab (Disznóbab)</t>
  </si>
  <si>
    <t>PIL12</t>
  </si>
  <si>
    <t>Szárazbab</t>
  </si>
  <si>
    <t>PIL13</t>
  </si>
  <si>
    <t>Zöldbab</t>
  </si>
  <si>
    <t>PIL24</t>
  </si>
  <si>
    <t xml:space="preserve">Lencse </t>
  </si>
  <si>
    <t>VEG01</t>
  </si>
  <si>
    <t>Karfiol</t>
  </si>
  <si>
    <t>VEG02</t>
  </si>
  <si>
    <t>Brokkoli</t>
  </si>
  <si>
    <t>VEG04</t>
  </si>
  <si>
    <t>Fejes káposzta</t>
  </si>
  <si>
    <t>VEG05</t>
  </si>
  <si>
    <t>Kelkáposzta</t>
  </si>
  <si>
    <t>VEG06</t>
  </si>
  <si>
    <t>Vöröskáposzta</t>
  </si>
  <si>
    <t>VEG10</t>
  </si>
  <si>
    <t>Zeller</t>
  </si>
  <si>
    <t>VEG14</t>
  </si>
  <si>
    <t>Csemegehagyma</t>
  </si>
  <si>
    <t>VEG15</t>
  </si>
  <si>
    <t>Őszi vöröshagyma</t>
  </si>
  <si>
    <t>VEG21</t>
  </si>
  <si>
    <t>Sóska</t>
  </si>
  <si>
    <t>VEG22</t>
  </si>
  <si>
    <t>Spenót</t>
  </si>
  <si>
    <t>VEG23</t>
  </si>
  <si>
    <t>Spárga</t>
  </si>
  <si>
    <t>VEG26</t>
  </si>
  <si>
    <t>Petrezselyem gyökér (fehérrépa)</t>
  </si>
  <si>
    <t>VEG27</t>
  </si>
  <si>
    <t>Petrezselyem levél</t>
  </si>
  <si>
    <t>VEG33</t>
  </si>
  <si>
    <t>Paradicsom</t>
  </si>
  <si>
    <t>VEG34</t>
  </si>
  <si>
    <t>Uborka</t>
  </si>
  <si>
    <t>VEG36</t>
  </si>
  <si>
    <t>Főzőtök</t>
  </si>
  <si>
    <t>VEG37</t>
  </si>
  <si>
    <t>Sütőtök</t>
  </si>
  <si>
    <t>VEG38</t>
  </si>
  <si>
    <t>Káposztatök</t>
  </si>
  <si>
    <t>VEG39</t>
  </si>
  <si>
    <t>Olajtök</t>
  </si>
  <si>
    <t>VEG40</t>
  </si>
  <si>
    <t>Csillagtök/patiszon</t>
  </si>
  <si>
    <t>VEG41</t>
  </si>
  <si>
    <t>Spárgatök</t>
  </si>
  <si>
    <t>VEG42</t>
  </si>
  <si>
    <t>Cukkini</t>
  </si>
  <si>
    <t>VEG43</t>
  </si>
  <si>
    <t>Paprika</t>
  </si>
  <si>
    <t>VEG44</t>
  </si>
  <si>
    <t>Fűszerpaprika</t>
  </si>
  <si>
    <t>VEG45</t>
  </si>
  <si>
    <t>Sárgarépa</t>
  </si>
  <si>
    <t>VEG46</t>
  </si>
  <si>
    <t>Cékla</t>
  </si>
  <si>
    <t>VEG48</t>
  </si>
  <si>
    <t>Torma</t>
  </si>
  <si>
    <t>VEG49</t>
  </si>
  <si>
    <t>Pasztinák</t>
  </si>
  <si>
    <t>VEG53</t>
  </si>
  <si>
    <t>Tavaszi vöröshagyma</t>
  </si>
  <si>
    <t>FRU05</t>
  </si>
  <si>
    <t>Ribiszke</t>
  </si>
  <si>
    <t>FRU08</t>
  </si>
  <si>
    <t>Málna</t>
  </si>
  <si>
    <t>FRU09</t>
  </si>
  <si>
    <t>Piszke</t>
  </si>
  <si>
    <t>FRU15</t>
  </si>
  <si>
    <t>Fekete bodza</t>
  </si>
  <si>
    <t>FRU16</t>
  </si>
  <si>
    <t>Egyéb bodza</t>
  </si>
  <si>
    <t>FRU17</t>
  </si>
  <si>
    <t>Áfonya</t>
  </si>
  <si>
    <t>HAG03</t>
  </si>
  <si>
    <t>Hagyományos gyümölcsös őszibarack</t>
  </si>
  <si>
    <t>HAG04</t>
  </si>
  <si>
    <t>Hagyományos gyümölcsös kajszibarack (sárgabarack)</t>
  </si>
  <si>
    <t>HAG06</t>
  </si>
  <si>
    <t>Hagyományos gyümölcsös szilva</t>
  </si>
  <si>
    <t>HAG07</t>
  </si>
  <si>
    <t>Hagyományos gyümölcsös naspolya</t>
  </si>
  <si>
    <t>HAG08</t>
  </si>
  <si>
    <t>Hagyományos gyümölcsös dió</t>
  </si>
  <si>
    <t>HAG09</t>
  </si>
  <si>
    <t>Hagyományos gyümölcsös mogyoró</t>
  </si>
  <si>
    <t>HAG10</t>
  </si>
  <si>
    <t>Hagyományos gyümölcsös mandula</t>
  </si>
  <si>
    <t>HAG16</t>
  </si>
  <si>
    <t>Hagyományos gyümölcsös meggy</t>
  </si>
  <si>
    <t>HAG17</t>
  </si>
  <si>
    <t>Hagyományos gyümölcsös cseresznye</t>
  </si>
  <si>
    <t>HAG18</t>
  </si>
  <si>
    <t>Hagyományos gyümölcsös birs</t>
  </si>
  <si>
    <t>HAG19</t>
  </si>
  <si>
    <t>Hagyományos gyümölcsös nektarin</t>
  </si>
  <si>
    <t>PIL29</t>
  </si>
  <si>
    <t>Csicseriborsó</t>
  </si>
  <si>
    <t>ULT03</t>
  </si>
  <si>
    <t>Őszibarack</t>
  </si>
  <si>
    <t>ULT04</t>
  </si>
  <si>
    <t>Kajszibarack (sárgabarack)</t>
  </si>
  <si>
    <t>ULT05</t>
  </si>
  <si>
    <t>Nektarin</t>
  </si>
  <si>
    <t>ULT06</t>
  </si>
  <si>
    <t>Szilva</t>
  </si>
  <si>
    <t>ULT07</t>
  </si>
  <si>
    <t>Naspolya</t>
  </si>
  <si>
    <t>ULT08</t>
  </si>
  <si>
    <t>Dió</t>
  </si>
  <si>
    <t>ULT09</t>
  </si>
  <si>
    <t>Mogyoró</t>
  </si>
  <si>
    <t>ULT10</t>
  </si>
  <si>
    <t>Mandula</t>
  </si>
  <si>
    <t>ULT16</t>
  </si>
  <si>
    <t>Meggy</t>
  </si>
  <si>
    <t>ULT17</t>
  </si>
  <si>
    <t>Cseresznye</t>
  </si>
  <si>
    <t>ULT18</t>
  </si>
  <si>
    <t>Birs</t>
  </si>
  <si>
    <t>ABE01</t>
  </si>
  <si>
    <t>Abesszin (etiópiai) mustár</t>
  </si>
  <si>
    <t>AGF02</t>
  </si>
  <si>
    <t>Angyalgyökér</t>
  </si>
  <si>
    <t>AGF03</t>
  </si>
  <si>
    <t>Kamilla</t>
  </si>
  <si>
    <t>AGF05</t>
  </si>
  <si>
    <t>Digitalis</t>
  </si>
  <si>
    <t>AGF06</t>
  </si>
  <si>
    <t>Tárnics</t>
  </si>
  <si>
    <t>AGF07</t>
  </si>
  <si>
    <t>Izsóp</t>
  </si>
  <si>
    <t>AGF08</t>
  </si>
  <si>
    <t>Jázmin</t>
  </si>
  <si>
    <t>AGF09</t>
  </si>
  <si>
    <t>Levendula</t>
  </si>
  <si>
    <t>AGF10</t>
  </si>
  <si>
    <t>Majoranna</t>
  </si>
  <si>
    <t>AGF11</t>
  </si>
  <si>
    <t>Menta</t>
  </si>
  <si>
    <t>AGF12</t>
  </si>
  <si>
    <t>Meténg</t>
  </si>
  <si>
    <t>AGF13</t>
  </si>
  <si>
    <t>Utifű (Psyllium)</t>
  </si>
  <si>
    <t>AGF14</t>
  </si>
  <si>
    <t>Sáfrány</t>
  </si>
  <si>
    <t>AGF15</t>
  </si>
  <si>
    <t>Körömvirág</t>
  </si>
  <si>
    <t>AGF17</t>
  </si>
  <si>
    <t>Macskagyökérfű</t>
  </si>
  <si>
    <t>AGF18</t>
  </si>
  <si>
    <t>Tárkony</t>
  </si>
  <si>
    <t>AGF19</t>
  </si>
  <si>
    <t>Fűszerkömény</t>
  </si>
  <si>
    <t>AGF20</t>
  </si>
  <si>
    <t>Citromfű</t>
  </si>
  <si>
    <t>AGF21</t>
  </si>
  <si>
    <t>Bazsalikom</t>
  </si>
  <si>
    <t>AGF22</t>
  </si>
  <si>
    <t>Rozmaring</t>
  </si>
  <si>
    <t>AGF23</t>
  </si>
  <si>
    <t>Lestyán</t>
  </si>
  <si>
    <t>AGF24</t>
  </si>
  <si>
    <t>Szöszös ökörfarkkóró</t>
  </si>
  <si>
    <t>AGF25</t>
  </si>
  <si>
    <t>Anyarozs</t>
  </si>
  <si>
    <t>AGF26</t>
  </si>
  <si>
    <t>Kapor</t>
  </si>
  <si>
    <t>AGF28</t>
  </si>
  <si>
    <t>Ánizs</t>
  </si>
  <si>
    <t>AGF29</t>
  </si>
  <si>
    <t>Borsikafű</t>
  </si>
  <si>
    <t>AGF30</t>
  </si>
  <si>
    <t>Koriander</t>
  </si>
  <si>
    <t>AGF31</t>
  </si>
  <si>
    <t>Máriatövis</t>
  </si>
  <si>
    <t>AGF32</t>
  </si>
  <si>
    <t>Kerti kakukkfű</t>
  </si>
  <si>
    <t>AGF33</t>
  </si>
  <si>
    <t>Sáfrányos szeklice</t>
  </si>
  <si>
    <t>AGF35</t>
  </si>
  <si>
    <t>Orvosi zsálya</t>
  </si>
  <si>
    <t>AGF36</t>
  </si>
  <si>
    <t>Kerti ruta</t>
  </si>
  <si>
    <t>AGF37</t>
  </si>
  <si>
    <t>Ánizsizsóp</t>
  </si>
  <si>
    <t>AGF38</t>
  </si>
  <si>
    <t>Ánizsmenta</t>
  </si>
  <si>
    <t>AGF39</t>
  </si>
  <si>
    <t>Bíbor kasvirág (Echinacea)</t>
  </si>
  <si>
    <t>AGF40</t>
  </si>
  <si>
    <t>Cickafark</t>
  </si>
  <si>
    <t>AGF41</t>
  </si>
  <si>
    <t>Oregánó (szurokfű)</t>
  </si>
  <si>
    <t>AGF44</t>
  </si>
  <si>
    <t>Borágó</t>
  </si>
  <si>
    <t>AGF47</t>
  </si>
  <si>
    <t>Gyermekláncfű</t>
  </si>
  <si>
    <t>AGF48</t>
  </si>
  <si>
    <t>Jázminpakóca (stevia)</t>
  </si>
  <si>
    <t>DBU01</t>
  </si>
  <si>
    <t>Dohány- Burley</t>
  </si>
  <si>
    <t>DVI02</t>
  </si>
  <si>
    <t>Dohány- Virginia</t>
  </si>
  <si>
    <t>EFU01</t>
  </si>
  <si>
    <t>Energiafű</t>
  </si>
  <si>
    <t>EGY01</t>
  </si>
  <si>
    <t>Egyéb szántóföldi termelt növény</t>
  </si>
  <si>
    <t>FOR01</t>
  </si>
  <si>
    <t>Lucerna</t>
  </si>
  <si>
    <t>FOR02</t>
  </si>
  <si>
    <t>Lucerna erjesztett takarmány</t>
  </si>
  <si>
    <t>FOR03</t>
  </si>
  <si>
    <t>Lucerna zöldtakarmány</t>
  </si>
  <si>
    <t>FOR04</t>
  </si>
  <si>
    <t>Komlós lucerna</t>
  </si>
  <si>
    <t>FOR05</t>
  </si>
  <si>
    <t>Sárkerep lucerna</t>
  </si>
  <si>
    <t>FOR06</t>
  </si>
  <si>
    <t>Tarkavirágú lucerna</t>
  </si>
  <si>
    <t>FOR10</t>
  </si>
  <si>
    <t>Bíborhere</t>
  </si>
  <si>
    <t>FOR11</t>
  </si>
  <si>
    <t>Fehérhere</t>
  </si>
  <si>
    <t>FOR12</t>
  </si>
  <si>
    <t>Korcshere (svédhere)</t>
  </si>
  <si>
    <t>FOR13</t>
  </si>
  <si>
    <t>Perzsahere (fonákhere)</t>
  </si>
  <si>
    <t>FOR14</t>
  </si>
  <si>
    <t>Alexandriai here</t>
  </si>
  <si>
    <t>FOR15</t>
  </si>
  <si>
    <t>Lódi lóhere</t>
  </si>
  <si>
    <t>FOR23</t>
  </si>
  <si>
    <t>Sárgavirágú somkóró (orvosi somkóró)</t>
  </si>
  <si>
    <t>FOR24</t>
  </si>
  <si>
    <t>Fehérvirágú somkóró</t>
  </si>
  <si>
    <t>FOR25</t>
  </si>
  <si>
    <t>Takarmánybaltacim</t>
  </si>
  <si>
    <t>FOR27</t>
  </si>
  <si>
    <t>Szarvaskerep</t>
  </si>
  <si>
    <t>FOR28</t>
  </si>
  <si>
    <t>Nyúlszapuka</t>
  </si>
  <si>
    <t>FOR29</t>
  </si>
  <si>
    <t>Szeradella</t>
  </si>
  <si>
    <t>FOR30</t>
  </si>
  <si>
    <t>Koronás baltavirág</t>
  </si>
  <si>
    <t>FOR32</t>
  </si>
  <si>
    <t>Réparepce</t>
  </si>
  <si>
    <t>FOR33</t>
  </si>
  <si>
    <t>Tifon</t>
  </si>
  <si>
    <t>FOR34</t>
  </si>
  <si>
    <t>Tarlórépa</t>
  </si>
  <si>
    <t>FOR35</t>
  </si>
  <si>
    <t>Takarmányrépa</t>
  </si>
  <si>
    <t>FOR36</t>
  </si>
  <si>
    <t>Csicsóka</t>
  </si>
  <si>
    <t>FOR37</t>
  </si>
  <si>
    <t>Murokrépa</t>
  </si>
  <si>
    <t>FOR38</t>
  </si>
  <si>
    <t>Tarka koronafürt</t>
  </si>
  <si>
    <t>FOR39</t>
  </si>
  <si>
    <t>Görög széna</t>
  </si>
  <si>
    <t>FOR40</t>
  </si>
  <si>
    <t xml:space="preserve">Keleti kecskeruta </t>
  </si>
  <si>
    <t>FOR41</t>
  </si>
  <si>
    <t>Mézontófű (Facélia)</t>
  </si>
  <si>
    <t>FOR56</t>
  </si>
  <si>
    <t>Füves lucerna</t>
  </si>
  <si>
    <t>FOR57</t>
  </si>
  <si>
    <t>Füves here</t>
  </si>
  <si>
    <t>FOR58</t>
  </si>
  <si>
    <t>Takarmánymályva</t>
  </si>
  <si>
    <t>FOR59</t>
  </si>
  <si>
    <t>Szilfium</t>
  </si>
  <si>
    <t>FOR60</t>
  </si>
  <si>
    <t>Lósóska</t>
  </si>
  <si>
    <t>FRU11</t>
  </si>
  <si>
    <t>Szeder</t>
  </si>
  <si>
    <t>FRU12</t>
  </si>
  <si>
    <t>Tüske nélküli szeder</t>
  </si>
  <si>
    <t>FRU13</t>
  </si>
  <si>
    <t>Yosta (rikö)</t>
  </si>
  <si>
    <t>FRU14</t>
  </si>
  <si>
    <t>Homoktövis</t>
  </si>
  <si>
    <t>FRU18</t>
  </si>
  <si>
    <t>Berkenye</t>
  </si>
  <si>
    <t>HAG11</t>
  </si>
  <si>
    <t>Hagyományos gyümölcsös szelídgesztenye</t>
  </si>
  <si>
    <t>HAG12</t>
  </si>
  <si>
    <t>Hagyományos gyümölcsös vegyes</t>
  </si>
  <si>
    <t>HAG20</t>
  </si>
  <si>
    <t>Hagyományos gyümölcsös bodza</t>
  </si>
  <si>
    <t>HAG21</t>
  </si>
  <si>
    <t>Hagyományos gyümölcsös homoktövis</t>
  </si>
  <si>
    <t>HAG22</t>
  </si>
  <si>
    <t>Hagyományos gyümölcsös Áfonya</t>
  </si>
  <si>
    <t>HAG23</t>
  </si>
  <si>
    <t>Hagyományos gyümölcsös Berkenye</t>
  </si>
  <si>
    <t>HAG24</t>
  </si>
  <si>
    <t>Hagyományos gyümölcsös Fekete berkenye</t>
  </si>
  <si>
    <t>HAG25</t>
  </si>
  <si>
    <t>Hagyományos gyümölcsös Fehér eperfa</t>
  </si>
  <si>
    <t>HAG26</t>
  </si>
  <si>
    <t>Hagyományos gyümölcsös Fekete eperfa</t>
  </si>
  <si>
    <t>IND06</t>
  </si>
  <si>
    <t>Szezámmag</t>
  </si>
  <si>
    <t>IND07</t>
  </si>
  <si>
    <t>Olajlen</t>
  </si>
  <si>
    <t>IND08</t>
  </si>
  <si>
    <t>Rostlen</t>
  </si>
  <si>
    <t>IND13</t>
  </si>
  <si>
    <t>Ricinus</t>
  </si>
  <si>
    <t>IND18</t>
  </si>
  <si>
    <t>Takarmányretek</t>
  </si>
  <si>
    <t>IND19</t>
  </si>
  <si>
    <t>Négermag</t>
  </si>
  <si>
    <t>IND20</t>
  </si>
  <si>
    <t>Vadrepce</t>
  </si>
  <si>
    <t>IND21</t>
  </si>
  <si>
    <t>Gomborka</t>
  </si>
  <si>
    <t>IND22</t>
  </si>
  <si>
    <t>Cikória</t>
  </si>
  <si>
    <t>KAL16</t>
  </si>
  <si>
    <t>Évelő rozs</t>
  </si>
  <si>
    <t>KAL22</t>
  </si>
  <si>
    <t>Pattogatni való kukorica</t>
  </si>
  <si>
    <t>KAL28</t>
  </si>
  <si>
    <t>Pohánka (Hajdina)</t>
  </si>
  <si>
    <t>KAL29</t>
  </si>
  <si>
    <t xml:space="preserve">Mohar </t>
  </si>
  <si>
    <t>KAL30</t>
  </si>
  <si>
    <t>Cukorcirok</t>
  </si>
  <si>
    <t>KAL31</t>
  </si>
  <si>
    <t>Seprűcirok</t>
  </si>
  <si>
    <t>KAL33</t>
  </si>
  <si>
    <t>Silócirok</t>
  </si>
  <si>
    <t>KAL34</t>
  </si>
  <si>
    <t>Szudáni cirokfű</t>
  </si>
  <si>
    <t>KAL35</t>
  </si>
  <si>
    <t>Indiánrizs</t>
  </si>
  <si>
    <t>KAL37</t>
  </si>
  <si>
    <t>Indiai köles</t>
  </si>
  <si>
    <t>KAL38</t>
  </si>
  <si>
    <t>Fénymag</t>
  </si>
  <si>
    <t>KEN01</t>
  </si>
  <si>
    <t xml:space="preserve">Kender </t>
  </si>
  <si>
    <t>KEV01</t>
  </si>
  <si>
    <t>Keverék kultúra</t>
  </si>
  <si>
    <t>KOM01</t>
  </si>
  <si>
    <t>Komló</t>
  </si>
  <si>
    <t>PAZ01</t>
  </si>
  <si>
    <t>Ebtippan</t>
  </si>
  <si>
    <t>PAZ02</t>
  </si>
  <si>
    <t>Óriás tippan</t>
  </si>
  <si>
    <t>PAZ03</t>
  </si>
  <si>
    <t>Fehér tippan</t>
  </si>
  <si>
    <t>PAZ04</t>
  </si>
  <si>
    <t>Cérnatippan</t>
  </si>
  <si>
    <t>PAZ05</t>
  </si>
  <si>
    <t>Francia perje</t>
  </si>
  <si>
    <t>PAZ06</t>
  </si>
  <si>
    <t>Csenkeszperje</t>
  </si>
  <si>
    <t>PAZ07</t>
  </si>
  <si>
    <t>Olasz perje (szálkás perje)</t>
  </si>
  <si>
    <t>PAZ08</t>
  </si>
  <si>
    <t>Angol perje</t>
  </si>
  <si>
    <t>PAZ09</t>
  </si>
  <si>
    <t>Hibrid perje</t>
  </si>
  <si>
    <t>PAZ10</t>
  </si>
  <si>
    <t>Ligeti perje</t>
  </si>
  <si>
    <t>PAZ11</t>
  </si>
  <si>
    <t>Réti perje</t>
  </si>
  <si>
    <t>PAZ12</t>
  </si>
  <si>
    <t>Mocsári perje</t>
  </si>
  <si>
    <t>PAZ13</t>
  </si>
  <si>
    <t>Sovány perje</t>
  </si>
  <si>
    <t>PAZ14</t>
  </si>
  <si>
    <t>Csomós ebír</t>
  </si>
  <si>
    <t>PAZ15</t>
  </si>
  <si>
    <t>Nádképű csenkesz</t>
  </si>
  <si>
    <t>PAZ16</t>
  </si>
  <si>
    <t>Juhcsenkesz</t>
  </si>
  <si>
    <t>PAZ17</t>
  </si>
  <si>
    <t>Réti csenkesz</t>
  </si>
  <si>
    <t>PAZ18</t>
  </si>
  <si>
    <t>Vörös csenkesz</t>
  </si>
  <si>
    <t>PAZ19</t>
  </si>
  <si>
    <t>Gumós komócsin</t>
  </si>
  <si>
    <t>PAZ20</t>
  </si>
  <si>
    <t>Réti komócsin</t>
  </si>
  <si>
    <t>PAZ21</t>
  </si>
  <si>
    <t>Veresnadrág csenkesz</t>
  </si>
  <si>
    <t>PAZ22</t>
  </si>
  <si>
    <t>Magyar rozsnok</t>
  </si>
  <si>
    <t>PAZ23</t>
  </si>
  <si>
    <t>Zöld Pántlikafű</t>
  </si>
  <si>
    <t>PIL11</t>
  </si>
  <si>
    <t>Futóbab</t>
  </si>
  <si>
    <t>PIL14</t>
  </si>
  <si>
    <t>Homoki bab</t>
  </si>
  <si>
    <t>PIL15</t>
  </si>
  <si>
    <t>Fehérvirágú édes csillagfürt</t>
  </si>
  <si>
    <t>PIL16</t>
  </si>
  <si>
    <t>Fehérvirágú édes csillagfürt (takarmány célra)</t>
  </si>
  <si>
    <t>PIL17</t>
  </si>
  <si>
    <t>Fehérvirágú édes csillagfürt (zöldtrágyázásra)</t>
  </si>
  <si>
    <t>PIL18</t>
  </si>
  <si>
    <t>Sárgavirágú édes csillagfürt</t>
  </si>
  <si>
    <t>PIL19</t>
  </si>
  <si>
    <t>Sárgavirágú édes csillagfürt (takarmány célra)</t>
  </si>
  <si>
    <t>PIL20</t>
  </si>
  <si>
    <t>Sárgavirágú édes csillagfürt (zöldtrágyázásra)</t>
  </si>
  <si>
    <t>PIL21</t>
  </si>
  <si>
    <t xml:space="preserve">Kékvirágú édes csillagfürt </t>
  </si>
  <si>
    <t>PIL22</t>
  </si>
  <si>
    <t>Kékvirágú édes csillagfürt (takarmány célra)</t>
  </si>
  <si>
    <t>PIL23</t>
  </si>
  <si>
    <t>Kékvirágú édes csillagfürt (zöldtrágyázásra)</t>
  </si>
  <si>
    <t>PIL25</t>
  </si>
  <si>
    <t>Takarmánybükköny (Tavaszi bükköny)</t>
  </si>
  <si>
    <t>PIL26</t>
  </si>
  <si>
    <t>Szöszösbükköny</t>
  </si>
  <si>
    <t>PIL27</t>
  </si>
  <si>
    <t>Pannonbükköny</t>
  </si>
  <si>
    <t>PIL30</t>
  </si>
  <si>
    <t>Szegletes lednek</t>
  </si>
  <si>
    <t>SZI01</t>
  </si>
  <si>
    <t>Sziki kender</t>
  </si>
  <si>
    <t>ULT11</t>
  </si>
  <si>
    <t>Szelídgesztenye</t>
  </si>
  <si>
    <t>ULT12</t>
  </si>
  <si>
    <t>Vegyes gyümölcsös</t>
  </si>
  <si>
    <t>ULT21</t>
  </si>
  <si>
    <t>Füge</t>
  </si>
  <si>
    <t>ULT26</t>
  </si>
  <si>
    <t>Csipkebogyó</t>
  </si>
  <si>
    <t>ULT27</t>
  </si>
  <si>
    <t>Kivi</t>
  </si>
  <si>
    <t>ULT28</t>
  </si>
  <si>
    <t>Egyéb ültetvény</t>
  </si>
  <si>
    <t>ULT30</t>
  </si>
  <si>
    <t>Fehér eperfa</t>
  </si>
  <si>
    <t>ULT31</t>
  </si>
  <si>
    <t>Fekete eperfa</t>
  </si>
  <si>
    <t>ULT32</t>
  </si>
  <si>
    <t>Fekete berkenye</t>
  </si>
  <si>
    <t>VEG03</t>
  </si>
  <si>
    <t>Bimbóskel</t>
  </si>
  <si>
    <t>VEG07</t>
  </si>
  <si>
    <t>Takarmánykáposzta</t>
  </si>
  <si>
    <t>VEG08</t>
  </si>
  <si>
    <t>Karalábé</t>
  </si>
  <si>
    <t>VEG09</t>
  </si>
  <si>
    <t>Kínai kel</t>
  </si>
  <si>
    <t>VEG11</t>
  </si>
  <si>
    <t>Póréhagyma</t>
  </si>
  <si>
    <t>VEG12</t>
  </si>
  <si>
    <t>Őszi fokhagyma</t>
  </si>
  <si>
    <t>VEG13</t>
  </si>
  <si>
    <t>Tavaszi fokhagyma</t>
  </si>
  <si>
    <t>VEG17</t>
  </si>
  <si>
    <t>Lilahagyma</t>
  </si>
  <si>
    <t>VEG18</t>
  </si>
  <si>
    <t>Metélőhagyma</t>
  </si>
  <si>
    <t>VEG19</t>
  </si>
  <si>
    <t>Fejessaláta</t>
  </si>
  <si>
    <t>VEG20</t>
  </si>
  <si>
    <t>Endívia</t>
  </si>
  <si>
    <t>VEG24</t>
  </si>
  <si>
    <t>Articsóka</t>
  </si>
  <si>
    <t>VEG25</t>
  </si>
  <si>
    <t>Spanyol Articsóka</t>
  </si>
  <si>
    <t>VEG29</t>
  </si>
  <si>
    <t>Rebarbara</t>
  </si>
  <si>
    <t>VEG30</t>
  </si>
  <si>
    <t>Édeskömény</t>
  </si>
  <si>
    <t>VEG31</t>
  </si>
  <si>
    <t>Galambbegysaláta</t>
  </si>
  <si>
    <t>VEG32</t>
  </si>
  <si>
    <t>Zsázsa</t>
  </si>
  <si>
    <t>VEG35</t>
  </si>
  <si>
    <t>Padlizsán (Tojásgyümölcs)</t>
  </si>
  <si>
    <t>VEG47</t>
  </si>
  <si>
    <t>Feketegyökér</t>
  </si>
  <si>
    <t>VEG50</t>
  </si>
  <si>
    <t>Újzélandi spenót</t>
  </si>
  <si>
    <t>VEG51</t>
  </si>
  <si>
    <t>Mezei csibehúr</t>
  </si>
  <si>
    <t>VEG52</t>
  </si>
  <si>
    <t>Egyéb zöldség</t>
  </si>
  <si>
    <t>VEG54</t>
  </si>
  <si>
    <t>Batáta (édesburgonya)</t>
  </si>
  <si>
    <t>VEG55</t>
  </si>
  <si>
    <t>Borsmustár (rukkola)</t>
  </si>
  <si>
    <t>====</t>
  </si>
  <si>
    <t>Köthető "A típusú" biztosítás</t>
  </si>
  <si>
    <t>Köthető télifagy kiegészítő</t>
  </si>
  <si>
    <t>Köthető vihar kiegészítő</t>
  </si>
  <si>
    <t>Belső vezérlések</t>
  </si>
  <si>
    <t>IKR Agrár csoport</t>
  </si>
  <si>
    <t>IKR Csoport megnevezés</t>
  </si>
  <si>
    <t>Gyömölcsösök - gyümölcsök</t>
  </si>
  <si>
    <t>Hagyományos gyümölcsösök</t>
  </si>
  <si>
    <t>Alap szántóföldi növények</t>
  </si>
  <si>
    <t>Repce</t>
  </si>
  <si>
    <t xml:space="preserve">Búza </t>
  </si>
  <si>
    <t xml:space="preserve">Rozs </t>
  </si>
  <si>
    <t>Árpa</t>
  </si>
  <si>
    <t>Tritikále</t>
  </si>
  <si>
    <t>Gyümölcsfák</t>
  </si>
  <si>
    <t>Szőlő</t>
  </si>
  <si>
    <t>Fűszernövények</t>
  </si>
  <si>
    <t>Aromás-, gyógy- és fűszernövények</t>
  </si>
  <si>
    <t>Egyéb növények</t>
  </si>
  <si>
    <t>Dohány</t>
  </si>
  <si>
    <t>Egyéb termelt növény</t>
  </si>
  <si>
    <t>Here</t>
  </si>
  <si>
    <t>Somkóró</t>
  </si>
  <si>
    <t>Koronás baltavirág (vetőmag)</t>
  </si>
  <si>
    <t>Ideiglenes gyep</t>
  </si>
  <si>
    <t>Dinnye</t>
  </si>
  <si>
    <t>Piszke (köszméte)</t>
  </si>
  <si>
    <t>Bodza</t>
  </si>
  <si>
    <t>Len</t>
  </si>
  <si>
    <t>Mustár</t>
  </si>
  <si>
    <t>Ricinusmag</t>
  </si>
  <si>
    <t>Vadrepcemag</t>
  </si>
  <si>
    <t xml:space="preserve">Zab </t>
  </si>
  <si>
    <t>Cirok</t>
  </si>
  <si>
    <t>Köles</t>
  </si>
  <si>
    <t>Kender</t>
  </si>
  <si>
    <t>Tippan</t>
  </si>
  <si>
    <t>Perje</t>
  </si>
  <si>
    <t>Csenkesz</t>
  </si>
  <si>
    <t>Komócsin</t>
  </si>
  <si>
    <t>Borsó</t>
  </si>
  <si>
    <t>Bab</t>
  </si>
  <si>
    <t>Csillagfürt</t>
  </si>
  <si>
    <t>Bükköny</t>
  </si>
  <si>
    <t>Eperfa</t>
  </si>
  <si>
    <t>Zöltségek</t>
  </si>
  <si>
    <t>Káposzta</t>
  </si>
  <si>
    <t>Hagyma</t>
  </si>
  <si>
    <t>Petrezselyem</t>
  </si>
  <si>
    <t>Tök</t>
  </si>
  <si>
    <t>Batáta</t>
  </si>
  <si>
    <t>Borsmustár</t>
  </si>
  <si>
    <t>Várható állami támogatás mértéke ("B, C")</t>
  </si>
  <si>
    <t>Várható állami támogatás mértéke ("A")</t>
  </si>
  <si>
    <t>MVH csoport megnevezés</t>
  </si>
  <si>
    <t>Nics</t>
  </si>
  <si>
    <t>hasznosítási kód</t>
  </si>
  <si>
    <t>Növény veve</t>
  </si>
  <si>
    <t>Növény csoportok</t>
  </si>
  <si>
    <t>Alap_szántóföldi_növények</t>
  </si>
  <si>
    <t>Egyéb_növények</t>
  </si>
  <si>
    <t>Oszlop1</t>
  </si>
  <si>
    <t>Gyümölcsösök_gyümölcsök</t>
  </si>
  <si>
    <t>Támogatás nélkül díjtétel</t>
  </si>
  <si>
    <t>Kiegészítő díjtétel</t>
  </si>
  <si>
    <t>Támogatás nélkül összesen</t>
  </si>
  <si>
    <t>Támogatott díj támogatás nélkül összesen</t>
  </si>
  <si>
    <t>Kiegészítő díj összesen</t>
  </si>
  <si>
    <t>Díjtételek és díjak</t>
  </si>
  <si>
    <t>Vezérlések "A" típusú biztosítás</t>
  </si>
  <si>
    <t>Biztosítandó terület (ha)</t>
  </si>
  <si>
    <t>Várható hozam (tonna/ha)</t>
  </si>
  <si>
    <t>Kalkulált biztosítási
érték (HUF)</t>
  </si>
  <si>
    <t>Támogatott kulcs (jég)</t>
  </si>
  <si>
    <t>Kiegészítő kulcs (jég)</t>
  </si>
  <si>
    <t>Vihar kiegészítő kezelése</t>
  </si>
  <si>
    <t>Télifagy kiegészítő kezelése</t>
  </si>
  <si>
    <t>Ellenőrzés</t>
  </si>
  <si>
    <t>Támogatott díj összesen csak az "A" választása esetén</t>
  </si>
  <si>
    <t>Támogatott díj összesen (az ajánlati táblára)</t>
  </si>
  <si>
    <t>Támogatott díj összesen csak a "B és C" esetén</t>
  </si>
  <si>
    <t>Amennyiben sikerült felkelteni érdeklődését a kitöltött kalkulációt juttassa el az IKR Agrár Kft. területileg illetékes üzletkötőjéhez</t>
  </si>
  <si>
    <t xml:space="preserve">Várható állami támogatás után*
</t>
  </si>
  <si>
    <t>Kalkulált biztosítási díj összesen</t>
  </si>
  <si>
    <t>Termény biztosítandó egységára (tonna/HUF)</t>
  </si>
  <si>
    <t>Szollingerné Böröcz Renáta
növénybiztosítási ügyintéző részére</t>
  </si>
  <si>
    <t>szollingerne@ikragrar.hu</t>
  </si>
  <si>
    <t>+36 (20) 414-2512</t>
  </si>
  <si>
    <t>Növény csoport választás: ==&gt;</t>
  </si>
  <si>
    <t>Alap fedezet (tűz, jég) kezelése</t>
  </si>
  <si>
    <t>Mák (tavaszi)</t>
  </si>
  <si>
    <t>IND25</t>
  </si>
  <si>
    <t>Mák (őszi)</t>
  </si>
  <si>
    <t>FRU19</t>
  </si>
  <si>
    <t>Tökre oltott sárgadinnye</t>
  </si>
  <si>
    <t>Piszke (köszméte/egres)</t>
  </si>
  <si>
    <t>KAL39</t>
  </si>
  <si>
    <t>Fekete zab (homoki zab)</t>
  </si>
  <si>
    <t>Angyalgyökér (Angelika)</t>
  </si>
  <si>
    <t>Menta (egyéb)</t>
  </si>
  <si>
    <t>Meténg (egyéb)</t>
  </si>
  <si>
    <t>Borsikafű (egyéb)</t>
  </si>
  <si>
    <r>
      <t xml:space="preserve">Államilag díjtámogatott "A" típusú összkockázatú biztosítás (+jég és vihar önrész biztosítás)
</t>
    </r>
    <r>
      <rPr>
        <b/>
        <sz val="10"/>
        <color theme="1"/>
        <rFont val="Cambria"/>
        <family val="1"/>
        <charset val="238"/>
        <scheme val="major"/>
      </rPr>
      <t>(támogatás akár. 70%; várható 60%)</t>
    </r>
  </si>
  <si>
    <r>
      <t xml:space="preserve">"IKR Agrár mezőgazdasági biztosítási csomag" vagy 
"B illetve C"  tipusú államilag díjtámogatott és GAZDA kiegészítő biztosítási csomag (GB444)
</t>
    </r>
    <r>
      <rPr>
        <b/>
        <sz val="11"/>
        <rFont val="Cambria"/>
        <family val="1"/>
        <charset val="238"/>
        <scheme val="major"/>
      </rPr>
      <t>(támogatás akár 70 % ; várható 50%)</t>
    </r>
  </si>
  <si>
    <t>* A várható állami támogatást a 2022. szeptember havi információk alapján szerepeltetjük a kalkulációban, melynek végleges értéke változhat.</t>
  </si>
  <si>
    <t>Hozam emelés %</t>
  </si>
  <si>
    <t>Hozamemelés</t>
  </si>
  <si>
    <t>Emelés utáni hozam (tonna/ha)</t>
  </si>
  <si>
    <t>Emelés mértéke</t>
  </si>
  <si>
    <t>Szorzószám</t>
  </si>
  <si>
    <t>Hozamemelés utáni díj összesen</t>
  </si>
  <si>
    <t xml:space="preserve">Várható állami támogatás hozamemelés után*
</t>
  </si>
  <si>
    <t>Eemlés utáni Kalkulált biztosítási
érték (HUF)</t>
  </si>
  <si>
    <t>(alkalmazható 2024. augusztus 1-től 2025. május 31-ig)</t>
  </si>
  <si>
    <r>
      <t xml:space="preserve">Biztosítási díjkalkulátor
2024/2025. mezőgazdasági termelési időszakra
</t>
    </r>
    <r>
      <rPr>
        <b/>
        <sz val="10"/>
        <color theme="1"/>
        <rFont val="Cambria"/>
        <family val="1"/>
        <charset val="238"/>
        <scheme val="major"/>
      </rPr>
      <t>(ver.: 2021.09.08)</t>
    </r>
  </si>
  <si>
    <t>nyolc kockázat összevonva</t>
  </si>
  <si>
    <t xml:space="preserve">kiegészítő télifagy "B" vagy "C"  </t>
  </si>
  <si>
    <t xml:space="preserve">összesen  </t>
  </si>
  <si>
    <t xml:space="preserve">tűz  </t>
  </si>
  <si>
    <t xml:space="preserve">jég  </t>
  </si>
  <si>
    <t xml:space="preserve">télifagy  </t>
  </si>
  <si>
    <t xml:space="preserve">vihar  </t>
  </si>
  <si>
    <t xml:space="preserve">tűz (GB444)  </t>
  </si>
  <si>
    <t xml:space="preserve">jég ("B" vagy "C")  </t>
  </si>
  <si>
    <t xml:space="preserve">kiegészítő jég (GB444)  </t>
  </si>
  <si>
    <t xml:space="preserve">Vihar "B" vagy "C"  </t>
  </si>
  <si>
    <t xml:space="preserve">önrészbiztosítás vihar GB444  </t>
  </si>
  <si>
    <t xml:space="preserve">összkockázat  </t>
  </si>
  <si>
    <t xml:space="preserve">Speciális tűz 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</si>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</sst>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HUF&quot;"/>
    <numFmt numFmtId="165" formatCode="0.0000"/>
    <numFmt numFmtId="166" formatCode="#,##0.00_ ;[Red]\-#,##0.00\ 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theme="1"/>
      <name val="Arial"/>
      <family val="2"/>
      <charset val="238"/>
    </font>
    <font>
      <u/>
      <sz val="16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color rgb="FF000000"/>
      <name val="Arial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8"/>
      <color theme="1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8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4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3" fontId="14" fillId="0" borderId="0" xfId="0" applyNumberFormat="1" applyFont="1"/>
    <xf numFmtId="0" fontId="13" fillId="0" borderId="19" xfId="0" applyFont="1" applyBorder="1"/>
    <xf numFmtId="4" fontId="0" fillId="0" borderId="0" xfId="0" applyNumberFormat="1"/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9" fontId="4" fillId="0" borderId="29" xfId="0" applyNumberFormat="1" applyFont="1" applyBorder="1" applyAlignment="1">
      <alignment vertical="center"/>
    </xf>
    <xf numFmtId="3" fontId="0" fillId="0" borderId="8" xfId="0" applyNumberFormat="1" applyBorder="1"/>
    <xf numFmtId="0" fontId="3" fillId="0" borderId="32" xfId="0" applyFont="1" applyBorder="1"/>
    <xf numFmtId="3" fontId="16" fillId="0" borderId="7" xfId="3" applyNumberFormat="1" applyFont="1" applyBorder="1" applyAlignment="1">
      <alignment horizontal="right" vertical="center" wrapText="1"/>
    </xf>
    <xf numFmtId="4" fontId="16" fillId="0" borderId="1" xfId="3" applyNumberFormat="1" applyFont="1" applyBorder="1" applyAlignment="1" applyProtection="1">
      <alignment horizontal="right" vertical="center" wrapText="1"/>
      <protection locked="0"/>
    </xf>
    <xf numFmtId="3" fontId="16" fillId="0" borderId="1" xfId="3" applyNumberFormat="1" applyFont="1" applyBorder="1" applyAlignment="1" applyProtection="1">
      <alignment horizontal="right" vertical="center" wrapText="1"/>
      <protection locked="0"/>
    </xf>
    <xf numFmtId="3" fontId="16" fillId="0" borderId="13" xfId="3" applyNumberFormat="1" applyFont="1" applyBorder="1" applyAlignment="1">
      <alignment horizontal="right" vertical="center" wrapText="1"/>
    </xf>
    <xf numFmtId="3" fontId="16" fillId="0" borderId="10" xfId="3" applyNumberFormat="1" applyFont="1" applyBorder="1" applyAlignment="1">
      <alignment horizontal="right" vertical="center" wrapText="1"/>
    </xf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3" fontId="16" fillId="0" borderId="6" xfId="3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3" fillId="0" borderId="27" xfId="0" applyFont="1" applyBorder="1"/>
    <xf numFmtId="0" fontId="14" fillId="0" borderId="0" xfId="0" quotePrefix="1" applyFont="1" applyAlignment="1">
      <alignment horizontal="left"/>
    </xf>
    <xf numFmtId="0" fontId="5" fillId="0" borderId="0" xfId="0" applyFont="1"/>
    <xf numFmtId="0" fontId="23" fillId="0" borderId="0" xfId="0" applyFont="1"/>
    <xf numFmtId="9" fontId="0" fillId="0" borderId="0" xfId="0" applyNumberFormat="1"/>
    <xf numFmtId="0" fontId="7" fillId="0" borderId="30" xfId="1" applyFont="1" applyBorder="1" applyAlignment="1">
      <alignment horizontal="center" vertical="center" wrapText="1"/>
    </xf>
    <xf numFmtId="0" fontId="11" fillId="0" borderId="0" xfId="0" applyFont="1"/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textRotation="90" wrapText="1"/>
    </xf>
    <xf numFmtId="0" fontId="23" fillId="0" borderId="31" xfId="0" applyFont="1" applyBorder="1" applyAlignment="1">
      <alignment vertical="center"/>
    </xf>
    <xf numFmtId="0" fontId="18" fillId="3" borderId="25" xfId="0" applyFont="1" applyFill="1" applyBorder="1" applyAlignment="1">
      <alignment vertical="center" wrapText="1"/>
    </xf>
    <xf numFmtId="0" fontId="5" fillId="3" borderId="30" xfId="0" applyFont="1" applyFill="1" applyBorder="1"/>
    <xf numFmtId="4" fontId="17" fillId="3" borderId="30" xfId="0" applyNumberFormat="1" applyFont="1" applyFill="1" applyBorder="1" applyAlignment="1">
      <alignment vertical="center"/>
    </xf>
    <xf numFmtId="0" fontId="20" fillId="3" borderId="30" xfId="0" applyFont="1" applyFill="1" applyBorder="1"/>
    <xf numFmtId="3" fontId="17" fillId="3" borderId="30" xfId="0" applyNumberFormat="1" applyFont="1" applyFill="1" applyBorder="1"/>
    <xf numFmtId="164" fontId="17" fillId="3" borderId="26" xfId="0" applyNumberFormat="1" applyFont="1" applyFill="1" applyBorder="1" applyAlignment="1">
      <alignment vertical="center"/>
    </xf>
    <xf numFmtId="0" fontId="6" fillId="3" borderId="27" xfId="0" applyFont="1" applyFill="1" applyBorder="1"/>
    <xf numFmtId="164" fontId="17" fillId="3" borderId="12" xfId="0" applyNumberFormat="1" applyFont="1" applyFill="1" applyBorder="1" applyAlignment="1">
      <alignment vertical="center"/>
    </xf>
    <xf numFmtId="164" fontId="17" fillId="3" borderId="25" xfId="0" applyNumberFormat="1" applyFont="1" applyFill="1" applyBorder="1" applyAlignment="1">
      <alignment vertical="center"/>
    </xf>
    <xf numFmtId="0" fontId="3" fillId="0" borderId="53" xfId="0" applyFont="1" applyBorder="1"/>
    <xf numFmtId="0" fontId="3" fillId="0" borderId="10" xfId="0" applyFont="1" applyBorder="1"/>
    <xf numFmtId="0" fontId="22" fillId="0" borderId="0" xfId="0" applyFont="1"/>
    <xf numFmtId="0" fontId="22" fillId="0" borderId="0" xfId="0" applyFont="1" applyAlignment="1">
      <alignment horizontal="left" indent="11"/>
    </xf>
    <xf numFmtId="0" fontId="7" fillId="0" borderId="26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6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/>
    </xf>
    <xf numFmtId="0" fontId="8" fillId="0" borderId="0" xfId="4" applyBorder="1" applyProtection="1"/>
    <xf numFmtId="0" fontId="20" fillId="0" borderId="0" xfId="0" applyFont="1" applyAlignment="1">
      <alignment horizontal="left" vertical="center" indent="2"/>
    </xf>
    <xf numFmtId="0" fontId="12" fillId="0" borderId="54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23" fillId="0" borderId="55" xfId="0" applyFont="1" applyBorder="1" applyAlignment="1">
      <alignment vertical="center"/>
    </xf>
    <xf numFmtId="0" fontId="15" fillId="0" borderId="54" xfId="0" applyFont="1" applyBorder="1"/>
    <xf numFmtId="0" fontId="15" fillId="0" borderId="32" xfId="0" applyFont="1" applyBorder="1"/>
    <xf numFmtId="0" fontId="23" fillId="0" borderId="15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6" fillId="3" borderId="56" xfId="0" applyFont="1" applyFill="1" applyBorder="1"/>
    <xf numFmtId="0" fontId="3" fillId="0" borderId="58" xfId="0" applyFont="1" applyBorder="1"/>
    <xf numFmtId="0" fontId="0" fillId="3" borderId="12" xfId="0" applyFill="1" applyBorder="1"/>
    <xf numFmtId="0" fontId="26" fillId="0" borderId="60" xfId="0" applyFont="1" applyBorder="1"/>
    <xf numFmtId="3" fontId="16" fillId="0" borderId="45" xfId="3" applyNumberFormat="1" applyFont="1" applyBorder="1" applyAlignment="1">
      <alignment horizontal="right" vertical="center" wrapText="1"/>
    </xf>
    <xf numFmtId="3" fontId="16" fillId="0" borderId="31" xfId="3" applyNumberFormat="1" applyFont="1" applyBorder="1" applyAlignment="1">
      <alignment horizontal="right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50" xfId="0" applyFont="1" applyFill="1" applyBorder="1" applyAlignment="1">
      <alignment horizontal="center" vertical="center" textRotation="90" wrapText="1"/>
    </xf>
    <xf numFmtId="3" fontId="0" fillId="2" borderId="0" xfId="0" applyNumberFormat="1" applyFill="1"/>
    <xf numFmtId="3" fontId="14" fillId="2" borderId="0" xfId="0" applyNumberFormat="1" applyFont="1" applyFill="1"/>
    <xf numFmtId="0" fontId="28" fillId="0" borderId="28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center" textRotation="90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3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5" xfId="0" applyNumberFormat="1" applyFill="1" applyBorder="1"/>
    <xf numFmtId="0" fontId="0" fillId="4" borderId="49" xfId="0" applyFill="1" applyBorder="1"/>
    <xf numFmtId="3" fontId="14" fillId="4" borderId="48" xfId="0" applyNumberFormat="1" applyFont="1" applyFill="1" applyBorder="1"/>
    <xf numFmtId="3" fontId="14" fillId="4" borderId="51" xfId="0" applyNumberFormat="1" applyFont="1" applyFill="1" applyBorder="1"/>
    <xf numFmtId="0" fontId="0" fillId="5" borderId="1" xfId="0" applyFill="1" applyBorder="1" applyAlignment="1">
      <alignment horizontal="center" vertical="center" textRotation="90" wrapText="1"/>
    </xf>
    <xf numFmtId="0" fontId="0" fillId="5" borderId="5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0" xfId="0" applyFill="1"/>
    <xf numFmtId="0" fontId="7" fillId="0" borderId="12" xfId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 wrapText="1"/>
    </xf>
    <xf numFmtId="0" fontId="0" fillId="6" borderId="5" xfId="0" applyFill="1" applyBorder="1" applyAlignment="1">
      <alignment horizontal="center" vertical="center" textRotation="90" wrapText="1"/>
    </xf>
    <xf numFmtId="3" fontId="0" fillId="6" borderId="4" xfId="0" applyNumberFormat="1" applyFill="1" applyBorder="1"/>
    <xf numFmtId="3" fontId="0" fillId="6" borderId="1" xfId="0" applyNumberFormat="1" applyFill="1" applyBorder="1"/>
    <xf numFmtId="2" fontId="0" fillId="6" borderId="1" xfId="0" applyNumberFormat="1" applyFill="1" applyBorder="1" applyAlignment="1">
      <alignment horizontal="center"/>
    </xf>
    <xf numFmtId="0" fontId="0" fillId="6" borderId="2" xfId="0" applyFill="1" applyBorder="1"/>
    <xf numFmtId="0" fontId="11" fillId="6" borderId="4" xfId="0" applyFont="1" applyFill="1" applyBorder="1" applyAlignment="1">
      <alignment vertical="center"/>
    </xf>
    <xf numFmtId="2" fontId="0" fillId="6" borderId="5" xfId="0" applyNumberFormat="1" applyFill="1" applyBorder="1" applyAlignment="1">
      <alignment horizontal="center"/>
    </xf>
    <xf numFmtId="3" fontId="14" fillId="6" borderId="49" xfId="0" applyNumberFormat="1" applyFont="1" applyFill="1" applyBorder="1"/>
    <xf numFmtId="3" fontId="14" fillId="6" borderId="48" xfId="0" applyNumberFormat="1" applyFont="1" applyFill="1" applyBorder="1"/>
    <xf numFmtId="3" fontId="14" fillId="6" borderId="51" xfId="0" applyNumberFormat="1" applyFont="1" applyFill="1" applyBorder="1"/>
    <xf numFmtId="0" fontId="0" fillId="7" borderId="4" xfId="0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 wrapText="1"/>
    </xf>
    <xf numFmtId="0" fontId="0" fillId="7" borderId="5" xfId="0" applyFill="1" applyBorder="1" applyAlignment="1">
      <alignment horizontal="center" vertical="center" textRotation="90" wrapText="1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3" fontId="0" fillId="7" borderId="1" xfId="0" applyNumberFormat="1" applyFill="1" applyBorder="1"/>
    <xf numFmtId="0" fontId="0" fillId="7" borderId="49" xfId="0" applyFill="1" applyBorder="1"/>
    <xf numFmtId="0" fontId="0" fillId="7" borderId="48" xfId="0" applyFill="1" applyBorder="1"/>
    <xf numFmtId="3" fontId="14" fillId="7" borderId="48" xfId="0" applyNumberFormat="1" applyFont="1" applyFill="1" applyBorder="1"/>
    <xf numFmtId="3" fontId="14" fillId="7" borderId="51" xfId="0" applyNumberFormat="1" applyFont="1" applyFill="1" applyBorder="1"/>
    <xf numFmtId="0" fontId="0" fillId="8" borderId="4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 wrapText="1"/>
    </xf>
    <xf numFmtId="0" fontId="0" fillId="8" borderId="5" xfId="0" applyFill="1" applyBorder="1" applyAlignment="1">
      <alignment horizontal="center" vertical="center" textRotation="90" wrapText="1"/>
    </xf>
    <xf numFmtId="2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3" fontId="0" fillId="8" borderId="1" xfId="0" applyNumberFormat="1" applyFill="1" applyBorder="1"/>
    <xf numFmtId="0" fontId="0" fillId="8" borderId="49" xfId="0" applyFill="1" applyBorder="1"/>
    <xf numFmtId="0" fontId="0" fillId="8" borderId="48" xfId="0" applyFill="1" applyBorder="1"/>
    <xf numFmtId="3" fontId="14" fillId="8" borderId="48" xfId="0" applyNumberFormat="1" applyFont="1" applyFill="1" applyBorder="1"/>
    <xf numFmtId="3" fontId="14" fillId="8" borderId="51" xfId="0" applyNumberFormat="1" applyFont="1" applyFill="1" applyBorder="1"/>
    <xf numFmtId="0" fontId="18" fillId="0" borderId="0" xfId="0" applyFont="1"/>
    <xf numFmtId="0" fontId="18" fillId="0" borderId="3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54" xfId="0" applyFont="1" applyBorder="1"/>
    <xf numFmtId="0" fontId="23" fillId="0" borderId="45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4" fillId="0" borderId="2" xfId="3" applyFont="1" applyBorder="1" applyAlignment="1" applyProtection="1">
      <alignment horizontal="center" vertical="center" wrapText="1"/>
      <protection locked="0"/>
    </xf>
    <xf numFmtId="0" fontId="24" fillId="0" borderId="4" xfId="3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>
      <alignment horizontal="center" vertical="center" wrapText="1"/>
    </xf>
    <xf numFmtId="0" fontId="24" fillId="0" borderId="49" xfId="3" applyFont="1" applyBorder="1" applyAlignment="1" applyProtection="1">
      <alignment horizontal="center" vertical="center" wrapText="1"/>
      <protection locked="0"/>
    </xf>
    <xf numFmtId="0" fontId="7" fillId="0" borderId="48" xfId="3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 wrapText="1"/>
    </xf>
    <xf numFmtId="0" fontId="10" fillId="0" borderId="35" xfId="1" applyFont="1" applyBorder="1" applyAlignment="1">
      <alignment vertical="center" wrapText="1"/>
    </xf>
    <xf numFmtId="0" fontId="10" fillId="0" borderId="37" xfId="1" applyFont="1" applyBorder="1" applyAlignment="1">
      <alignment vertical="center" wrapText="1"/>
    </xf>
    <xf numFmtId="0" fontId="10" fillId="0" borderId="38" xfId="1" applyFont="1" applyBorder="1" applyAlignment="1">
      <alignment vertical="center" wrapText="1"/>
    </xf>
    <xf numFmtId="0" fontId="3" fillId="0" borderId="29" xfId="0" applyFont="1" applyBorder="1"/>
    <xf numFmtId="0" fontId="24" fillId="0" borderId="66" xfId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" fillId="0" borderId="13" xfId="0" applyFont="1" applyBorder="1"/>
    <xf numFmtId="0" fontId="3" fillId="0" borderId="38" xfId="0" applyFont="1" applyBorder="1"/>
    <xf numFmtId="0" fontId="10" fillId="0" borderId="66" xfId="1" applyFont="1" applyBorder="1" applyAlignment="1">
      <alignment vertical="center" wrapText="1"/>
    </xf>
    <xf numFmtId="0" fontId="3" fillId="0" borderId="33" xfId="0" applyFont="1" applyBorder="1"/>
    <xf numFmtId="0" fontId="17" fillId="0" borderId="0" xfId="0" applyFont="1" applyAlignment="1">
      <alignment horizontal="left"/>
    </xf>
    <xf numFmtId="0" fontId="23" fillId="0" borderId="31" xfId="0" applyFont="1" applyBorder="1" applyAlignment="1">
      <alignment horizontal="left" vertical="center"/>
    </xf>
    <xf numFmtId="3" fontId="19" fillId="0" borderId="53" xfId="0" applyNumberFormat="1" applyFont="1" applyBorder="1" applyAlignment="1">
      <alignment horizontal="right" vertical="center"/>
    </xf>
    <xf numFmtId="3" fontId="19" fillId="0" borderId="10" xfId="0" applyNumberFormat="1" applyFont="1" applyBorder="1" applyAlignment="1">
      <alignment horizontal="right" vertical="center"/>
    </xf>
    <xf numFmtId="3" fontId="19" fillId="0" borderId="67" xfId="0" applyNumberFormat="1" applyFont="1" applyBorder="1" applyAlignment="1">
      <alignment horizontal="right" vertical="center"/>
    </xf>
    <xf numFmtId="0" fontId="18" fillId="0" borderId="27" xfId="0" applyFont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1" fillId="0" borderId="0" xfId="4" applyFont="1" applyAlignment="1" applyProtection="1">
      <alignment horizontal="center"/>
    </xf>
    <xf numFmtId="9" fontId="0" fillId="0" borderId="0" xfId="0" applyNumberFormat="1" applyAlignment="1">
      <alignment horizontal="right"/>
    </xf>
    <xf numFmtId="9" fontId="16" fillId="0" borderId="1" xfId="5" applyFont="1" applyBorder="1" applyAlignment="1" applyProtection="1">
      <alignment horizontal="right" vertical="center" wrapText="1"/>
      <protection locked="0"/>
    </xf>
    <xf numFmtId="166" fontId="16" fillId="0" borderId="1" xfId="5" applyNumberFormat="1" applyFont="1" applyBorder="1" applyAlignment="1" applyProtection="1">
      <alignment horizontal="right" vertical="center" wrapText="1"/>
      <protection locked="0"/>
    </xf>
    <xf numFmtId="2" fontId="3" fillId="0" borderId="0" xfId="0" applyNumberFormat="1" applyFont="1"/>
    <xf numFmtId="9" fontId="4" fillId="0" borderId="0" xfId="0" applyNumberFormat="1" applyFont="1" applyAlignment="1">
      <alignment vertical="center"/>
    </xf>
    <xf numFmtId="3" fontId="32" fillId="0" borderId="0" xfId="0" applyNumberFormat="1" applyFont="1"/>
    <xf numFmtId="0" fontId="7" fillId="0" borderId="29" xfId="1" applyFont="1" applyBorder="1" applyAlignment="1">
      <alignment horizontal="center" vertical="center" wrapText="1"/>
    </xf>
    <xf numFmtId="3" fontId="16" fillId="0" borderId="68" xfId="3" applyNumberFormat="1" applyFont="1" applyBorder="1" applyAlignment="1">
      <alignment horizontal="right" vertical="center" wrapText="1"/>
    </xf>
    <xf numFmtId="3" fontId="16" fillId="0" borderId="61" xfId="3" applyNumberFormat="1" applyFont="1" applyBorder="1" applyAlignment="1">
      <alignment horizontal="right" vertical="center" wrapText="1"/>
    </xf>
    <xf numFmtId="3" fontId="16" fillId="0" borderId="69" xfId="3" applyNumberFormat="1" applyFont="1" applyBorder="1" applyAlignment="1">
      <alignment horizontal="right" vertical="center" wrapText="1"/>
    </xf>
    <xf numFmtId="164" fontId="17" fillId="3" borderId="28" xfId="0" applyNumberFormat="1" applyFont="1" applyFill="1" applyBorder="1" applyAlignment="1">
      <alignment vertical="center"/>
    </xf>
    <xf numFmtId="3" fontId="16" fillId="0" borderId="9" xfId="3" applyNumberFormat="1" applyFont="1" applyBorder="1" applyAlignment="1">
      <alignment horizontal="right" vertical="center" wrapText="1"/>
    </xf>
    <xf numFmtId="3" fontId="16" fillId="0" borderId="1" xfId="3" applyNumberFormat="1" applyFont="1" applyBorder="1" applyAlignment="1">
      <alignment horizontal="right" vertical="center" wrapText="1"/>
    </xf>
    <xf numFmtId="3" fontId="16" fillId="0" borderId="48" xfId="3" applyNumberFormat="1" applyFont="1" applyBorder="1" applyAlignment="1">
      <alignment horizontal="right" vertical="center" wrapText="1"/>
    </xf>
    <xf numFmtId="164" fontId="17" fillId="3" borderId="30" xfId="0" applyNumberFormat="1" applyFont="1" applyFill="1" applyBorder="1" applyAlignment="1">
      <alignment vertical="center"/>
    </xf>
    <xf numFmtId="0" fontId="33" fillId="9" borderId="0" xfId="0" applyFont="1" applyFill="1"/>
    <xf numFmtId="0" fontId="11" fillId="9" borderId="0" xfId="0" applyFont="1" applyFill="1"/>
    <xf numFmtId="0" fontId="33" fillId="0" borderId="1" xfId="0" applyFont="1" applyBorder="1" applyAlignment="1">
      <alignment horizontal="center" vertical="center" wrapText="1"/>
    </xf>
    <xf numFmtId="0" fontId="0" fillId="0" borderId="6" xfId="0" quotePrefix="1" applyBorder="1"/>
    <xf numFmtId="0" fontId="0" fillId="0" borderId="7" xfId="0" applyBorder="1"/>
    <xf numFmtId="0" fontId="34" fillId="0" borderId="50" xfId="0" applyFont="1" applyBorder="1"/>
    <xf numFmtId="2" fontId="34" fillId="0" borderId="15" xfId="0" applyNumberFormat="1" applyFont="1" applyBorder="1"/>
    <xf numFmtId="2" fontId="34" fillId="0" borderId="14" xfId="0" applyNumberFormat="1" applyFont="1" applyBorder="1"/>
    <xf numFmtId="2" fontId="33" fillId="0" borderId="14" xfId="0" applyNumberFormat="1" applyFont="1" applyBorder="1"/>
    <xf numFmtId="2" fontId="34" fillId="0" borderId="16" xfId="0" applyNumberFormat="1" applyFont="1" applyBorder="1"/>
    <xf numFmtId="2" fontId="33" fillId="0" borderId="46" xfId="0" applyNumberFormat="1" applyFont="1" applyBorder="1"/>
    <xf numFmtId="0" fontId="0" fillId="9" borderId="0" xfId="0" applyFill="1"/>
    <xf numFmtId="2" fontId="33" fillId="0" borderId="0" xfId="0" applyNumberFormat="1" applyFont="1"/>
    <xf numFmtId="0" fontId="0" fillId="0" borderId="0" xfId="0" quotePrefix="1"/>
    <xf numFmtId="0" fontId="0" fillId="0" borderId="6" xfId="0" applyBorder="1"/>
    <xf numFmtId="2" fontId="33" fillId="10" borderId="14" xfId="0" applyNumberFormat="1" applyFont="1" applyFill="1" applyBorder="1"/>
    <xf numFmtId="0" fontId="34" fillId="0" borderId="14" xfId="0" applyFont="1" applyBorder="1"/>
    <xf numFmtId="0" fontId="34" fillId="0" borderId="1" xfId="0" applyFont="1" applyBorder="1"/>
    <xf numFmtId="0" fontId="0" fillId="0" borderId="4" xfId="0" applyBorder="1"/>
    <xf numFmtId="0" fontId="0" fillId="0" borderId="5" xfId="0" applyBorder="1"/>
    <xf numFmtId="2" fontId="34" fillId="0" borderId="1" xfId="0" applyNumberFormat="1" applyFont="1" applyBorder="1"/>
    <xf numFmtId="0" fontId="33" fillId="0" borderId="50" xfId="0" applyFont="1" applyBorder="1"/>
    <xf numFmtId="2" fontId="33" fillId="10" borderId="1" xfId="0" applyNumberFormat="1" applyFont="1" applyFill="1" applyBorder="1"/>
    <xf numFmtId="2" fontId="33" fillId="0" borderId="1" xfId="0" applyNumberFormat="1" applyFont="1" applyBorder="1"/>
    <xf numFmtId="0" fontId="33" fillId="0" borderId="1" xfId="0" applyFont="1" applyBorder="1"/>
    <xf numFmtId="0" fontId="0" fillId="10" borderId="4" xfId="0" applyFill="1" applyBorder="1"/>
    <xf numFmtId="0" fontId="0" fillId="10" borderId="5" xfId="0" applyFill="1" applyBorder="1"/>
    <xf numFmtId="0" fontId="34" fillId="10" borderId="50" xfId="0" applyFont="1" applyFill="1" applyBorder="1"/>
    <xf numFmtId="2" fontId="34" fillId="10" borderId="1" xfId="0" applyNumberFormat="1" applyFont="1" applyFill="1" applyBorder="1"/>
    <xf numFmtId="0" fontId="34" fillId="10" borderId="1" xfId="0" applyFont="1" applyFill="1" applyBorder="1"/>
    <xf numFmtId="0" fontId="0" fillId="10" borderId="0" xfId="0" applyFill="1"/>
    <xf numFmtId="0" fontId="34" fillId="0" borderId="61" xfId="0" applyFont="1" applyBorder="1"/>
    <xf numFmtId="0" fontId="34" fillId="10" borderId="61" xfId="0" applyFont="1" applyFill="1" applyBorder="1"/>
    <xf numFmtId="0" fontId="33" fillId="10" borderId="1" xfId="0" applyFont="1" applyFill="1" applyBorder="1"/>
    <xf numFmtId="0" fontId="0" fillId="11" borderId="0" xfId="0" applyFill="1"/>
    <xf numFmtId="2" fontId="34" fillId="0" borderId="46" xfId="0" applyNumberFormat="1" applyFont="1" applyBorder="1"/>
    <xf numFmtId="0" fontId="34" fillId="10" borderId="4" xfId="0" applyFont="1" applyFill="1" applyBorder="1"/>
    <xf numFmtId="0" fontId="34" fillId="10" borderId="5" xfId="0" applyFont="1" applyFill="1" applyBorder="1"/>
    <xf numFmtId="0" fontId="33" fillId="0" borderId="61" xfId="0" applyFont="1" applyBorder="1"/>
    <xf numFmtId="0" fontId="34" fillId="0" borderId="0" xfId="0" applyFont="1"/>
    <xf numFmtId="2" fontId="0" fillId="0" borderId="0" xfId="0" applyNumberFormat="1"/>
    <xf numFmtId="0" fontId="22" fillId="0" borderId="39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18" fillId="0" borderId="40" xfId="0" applyFont="1" applyBorder="1" applyAlignment="1" applyProtection="1">
      <alignment horizontal="left" vertical="center" wrapText="1"/>
      <protection locked="0"/>
    </xf>
    <xf numFmtId="0" fontId="18" fillId="0" borderId="41" xfId="0" applyFont="1" applyBorder="1" applyAlignment="1" applyProtection="1">
      <alignment horizontal="left" vertical="center" wrapText="1"/>
      <protection locked="0"/>
    </xf>
    <xf numFmtId="0" fontId="18" fillId="0" borderId="43" xfId="0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alignment horizontal="left" vertical="center" wrapText="1"/>
      <protection locked="0"/>
    </xf>
    <xf numFmtId="164" fontId="17" fillId="3" borderId="27" xfId="0" applyNumberFormat="1" applyFont="1" applyFill="1" applyBorder="1" applyAlignment="1">
      <alignment horizontal="right" vertical="center"/>
    </xf>
    <xf numFmtId="164" fontId="17" fillId="3" borderId="28" xfId="0" applyNumberFormat="1" applyFont="1" applyFill="1" applyBorder="1" applyAlignment="1">
      <alignment horizontal="right" vertical="center"/>
    </xf>
    <xf numFmtId="164" fontId="17" fillId="3" borderId="29" xfId="0" applyNumberFormat="1" applyFont="1" applyFill="1" applyBorder="1" applyAlignment="1">
      <alignment horizontal="right" vertical="center"/>
    </xf>
    <xf numFmtId="0" fontId="29" fillId="0" borderId="34" xfId="1" applyFont="1" applyBorder="1" applyAlignment="1">
      <alignment horizontal="center" vertical="center" textRotation="90" wrapText="1"/>
    </xf>
    <xf numFmtId="0" fontId="29" fillId="0" borderId="35" xfId="1" applyFont="1" applyBorder="1" applyAlignment="1">
      <alignment horizontal="center" vertical="center" textRotation="90" wrapText="1"/>
    </xf>
    <xf numFmtId="0" fontId="29" fillId="0" borderId="0" xfId="1" applyFont="1" applyAlignment="1">
      <alignment horizontal="center" vertical="center" textRotation="90" wrapText="1"/>
    </xf>
    <xf numFmtId="0" fontId="29" fillId="0" borderId="59" xfId="1" applyFont="1" applyBorder="1" applyAlignment="1">
      <alignment horizontal="center" vertical="center" textRotation="90" wrapText="1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31" fillId="0" borderId="27" xfId="1" applyFont="1" applyBorder="1" applyAlignment="1">
      <alignment horizontal="center" vertical="center" wrapText="1"/>
    </xf>
    <xf numFmtId="0" fontId="31" fillId="0" borderId="28" xfId="1" applyFont="1" applyBorder="1" applyAlignment="1">
      <alignment horizontal="center" vertical="center" wrapText="1"/>
    </xf>
    <xf numFmtId="0" fontId="31" fillId="0" borderId="29" xfId="1" applyFont="1" applyBorder="1" applyAlignment="1">
      <alignment horizontal="center" vertical="center" wrapText="1"/>
    </xf>
    <xf numFmtId="0" fontId="28" fillId="3" borderId="28" xfId="0" applyFont="1" applyFill="1" applyBorder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21" fillId="0" borderId="0" xfId="4" applyFont="1" applyAlignment="1" applyProtection="1">
      <alignment horizontal="center"/>
    </xf>
    <xf numFmtId="0" fontId="17" fillId="0" borderId="33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27" xfId="1" applyFont="1" applyBorder="1" applyAlignment="1">
      <alignment horizontal="center" vertical="center" wrapText="1"/>
    </xf>
    <xf numFmtId="0" fontId="24" fillId="0" borderId="29" xfId="1" applyFont="1" applyBorder="1" applyAlignment="1">
      <alignment horizontal="center" vertical="center" wrapText="1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24" fillId="0" borderId="25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textRotation="90" wrapText="1"/>
    </xf>
    <xf numFmtId="0" fontId="11" fillId="0" borderId="16" xfId="0" applyFont="1" applyBorder="1" applyAlignment="1">
      <alignment horizontal="center" vertical="center" textRotation="90" wrapText="1"/>
    </xf>
    <xf numFmtId="0" fontId="11" fillId="5" borderId="0" xfId="0" applyFont="1" applyFill="1" applyAlignment="1">
      <alignment horizontal="center" vertical="center" wrapText="1"/>
    </xf>
    <xf numFmtId="0" fontId="11" fillId="5" borderId="59" xfId="0" applyFont="1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4" fillId="7" borderId="54" xfId="0" applyFont="1" applyFill="1" applyBorder="1" applyAlignment="1">
      <alignment horizontal="center" vertical="center"/>
    </xf>
    <xf numFmtId="0" fontId="14" fillId="7" borderId="50" xfId="0" applyFont="1" applyFill="1" applyBorder="1" applyAlignment="1">
      <alignment horizontal="center" vertical="center"/>
    </xf>
    <xf numFmtId="0" fontId="14" fillId="7" borderId="45" xfId="0" applyFont="1" applyFill="1" applyBorder="1" applyAlignment="1">
      <alignment horizontal="center" vertical="center"/>
    </xf>
    <xf numFmtId="0" fontId="14" fillId="6" borderId="52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/>
    </xf>
    <xf numFmtId="0" fontId="14" fillId="8" borderId="33" xfId="0" applyFont="1" applyFill="1" applyBorder="1" applyAlignment="1">
      <alignment horizontal="center" vertical="center"/>
    </xf>
    <xf numFmtId="0" fontId="14" fillId="8" borderId="34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8" borderId="54" xfId="0" applyFont="1" applyFill="1" applyBorder="1" applyAlignment="1">
      <alignment horizontal="center" vertical="center"/>
    </xf>
    <xf numFmtId="0" fontId="14" fillId="8" borderId="50" xfId="0" applyFont="1" applyFill="1" applyBorder="1" applyAlignment="1">
      <alignment horizontal="center" vertical="center"/>
    </xf>
    <xf numFmtId="0" fontId="14" fillId="8" borderId="4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/>
    </xf>
    <xf numFmtId="0" fontId="33" fillId="0" borderId="5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50" xfId="0" applyFont="1" applyBorder="1" applyAlignment="1">
      <alignment horizontal="center" wrapText="1"/>
    </xf>
    <xf numFmtId="165" fontId="33" fillId="0" borderId="32" xfId="0" applyNumberFormat="1" applyFont="1" applyBorder="1" applyAlignment="1">
      <alignment horizontal="center" vertical="center"/>
    </xf>
    <xf numFmtId="165" fontId="33" fillId="0" borderId="61" xfId="0" applyNumberFormat="1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65" xfId="0" applyFont="1" applyBorder="1" applyAlignment="1">
      <alignment horizontal="center" vertical="center" textRotation="90" wrapText="1"/>
    </xf>
    <xf numFmtId="0" fontId="33" fillId="0" borderId="48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/>
    </xf>
    <xf numFmtId="0" fontId="33" fillId="0" borderId="63" xfId="0" applyFont="1" applyBorder="1" applyAlignment="1">
      <alignment horizontal="center" vertical="center" textRotation="90"/>
    </xf>
    <xf numFmtId="0" fontId="33" fillId="0" borderId="51" xfId="0" applyFont="1" applyBorder="1" applyAlignment="1">
      <alignment horizontal="center" vertical="center" textRotation="90"/>
    </xf>
    <xf numFmtId="165" fontId="33" fillId="0" borderId="64" xfId="0" applyNumberFormat="1" applyFont="1" applyBorder="1" applyAlignment="1">
      <alignment horizontal="center" vertical="center" textRotation="90"/>
    </xf>
    <xf numFmtId="165" fontId="33" fillId="0" borderId="36" xfId="0" applyNumberFormat="1" applyFont="1" applyBorder="1" applyAlignment="1">
      <alignment horizontal="center" vertical="center" textRotation="90"/>
    </xf>
    <xf numFmtId="165" fontId="33" fillId="0" borderId="58" xfId="0" applyNumberFormat="1" applyFont="1" applyBorder="1" applyAlignment="1">
      <alignment horizontal="center" vertical="center" textRotation="90"/>
    </xf>
    <xf numFmtId="165" fontId="33" fillId="0" borderId="60" xfId="0" applyNumberFormat="1" applyFont="1" applyBorder="1" applyAlignment="1">
      <alignment horizontal="center" vertical="center" textRotation="90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165" fontId="33" fillId="0" borderId="64" xfId="0" applyNumberFormat="1" applyFont="1" applyBorder="1" applyAlignment="1">
      <alignment horizontal="center" vertical="center" textRotation="90" wrapText="1"/>
    </xf>
    <xf numFmtId="165" fontId="33" fillId="0" borderId="36" xfId="0" applyNumberFormat="1" applyFont="1" applyBorder="1" applyAlignment="1">
      <alignment horizontal="center" vertical="center" textRotation="90" wrapText="1"/>
    </xf>
    <xf numFmtId="0" fontId="33" fillId="0" borderId="58" xfId="0" applyFont="1" applyBorder="1" applyAlignment="1">
      <alignment horizontal="center" vertical="center" textRotation="90"/>
    </xf>
    <xf numFmtId="0" fontId="33" fillId="0" borderId="60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33" fillId="0" borderId="61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</cellXfs>
  <cellStyles count="6">
    <cellStyle name="Hivatkozás" xfId="4" builtinId="8"/>
    <cellStyle name="Normál" xfId="0" builtinId="0"/>
    <cellStyle name="Normál 2" xfId="2" xr:uid="{00000000-0005-0000-0000-000002000000}"/>
    <cellStyle name="Normál 3" xfId="1" xr:uid="{00000000-0005-0000-0000-000003000000}"/>
    <cellStyle name="Normál 4" xfId="3" xr:uid="{00000000-0005-0000-0000-000004000000}"/>
    <cellStyle name="Százalék" xfId="5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Calc!$K$6" lockText="1" noThreeD="1"/>
</file>

<file path=xl/ctrlProps/ctrlProp10.xml><?xml version="1.0" encoding="utf-8"?>
<formControlPr xmlns="http://schemas.microsoft.com/office/spreadsheetml/2009/9/main" objectType="CheckBox" checked="Checked" fmlaLink="Calc!$AG$9" lockText="1" noThreeD="1"/>
</file>

<file path=xl/ctrlProps/ctrlProp11.xml><?xml version="1.0" encoding="utf-8"?>
<formControlPr xmlns="http://schemas.microsoft.com/office/spreadsheetml/2009/9/main" objectType="CheckBox" fmlaLink="Calc!$AG$10" lockText="1" noThreeD="1"/>
</file>

<file path=xl/ctrlProps/ctrlProp12.xml><?xml version="1.0" encoding="utf-8"?>
<formControlPr xmlns="http://schemas.microsoft.com/office/spreadsheetml/2009/9/main" objectType="CheckBox" fmlaLink="Calc!$AG$11" lockText="1" noThreeD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CheckBox" fmlaLink="Calc!$AP$6" lockText="1" noThreeD="1"/>
</file>

<file path=xl/ctrlProps/ctrlProp15.xml><?xml version="1.0" encoding="utf-8"?>
<formControlPr xmlns="http://schemas.microsoft.com/office/spreadsheetml/2009/9/main" objectType="CheckBox" checked="Checked" fmlaLink="Calc!$AP$7" lockText="1" noThreeD="1"/>
</file>

<file path=xl/ctrlProps/ctrlProp16.xml><?xml version="1.0" encoding="utf-8"?>
<formControlPr xmlns="http://schemas.microsoft.com/office/spreadsheetml/2009/9/main" objectType="CheckBox" checked="Checked" fmlaLink="Calc!$AP$8" lockText="1" noThreeD="1"/>
</file>

<file path=xl/ctrlProps/ctrlProp17.xml><?xml version="1.0" encoding="utf-8"?>
<formControlPr xmlns="http://schemas.microsoft.com/office/spreadsheetml/2009/9/main" objectType="CheckBox" checked="Checked" fmlaLink="Calc!$AP$9" lockText="1" noThreeD="1"/>
</file>

<file path=xl/ctrlProps/ctrlProp18.xml><?xml version="1.0" encoding="utf-8"?>
<formControlPr xmlns="http://schemas.microsoft.com/office/spreadsheetml/2009/9/main" objectType="CheckBox" checked="Checked" fmlaLink="Calc!$AP$10" lockText="1" noThreeD="1"/>
</file>

<file path=xl/ctrlProps/ctrlProp19.xml><?xml version="1.0" encoding="utf-8"?>
<formControlPr xmlns="http://schemas.microsoft.com/office/spreadsheetml/2009/9/main" objectType="CheckBox" checked="Checked" fmlaLink="Calc!$AP$11" lockText="1" noThreeD="1"/>
</file>

<file path=xl/ctrlProps/ctrlProp2.xml><?xml version="1.0" encoding="utf-8"?>
<formControlPr xmlns="http://schemas.microsoft.com/office/spreadsheetml/2009/9/main" objectType="CheckBox" checked="Checked" fmlaLink="Calc!$K$7" lockText="1" noThreeD="1"/>
</file>

<file path=xl/ctrlProps/ctrlProp20.xml><?xml version="1.0" encoding="utf-8"?>
<formControlPr xmlns="http://schemas.microsoft.com/office/spreadsheetml/2009/9/main" objectType="CheckBox" checked="Checked" fmlaLink="Calc!$O$6" lockText="1" noThreeD="1"/>
</file>

<file path=xl/ctrlProps/ctrlProp21.xml><?xml version="1.0" encoding="utf-8"?>
<formControlPr xmlns="http://schemas.microsoft.com/office/spreadsheetml/2009/9/main" objectType="CheckBox" checked="Checked" fmlaLink="Calc!$O$6" lockText="1" noThreeD="1"/>
</file>

<file path=xl/ctrlProps/ctrlProp22.xml><?xml version="1.0" encoding="utf-8"?>
<formControlPr xmlns="http://schemas.microsoft.com/office/spreadsheetml/2009/9/main" objectType="CheckBox" checked="Checked" fmlaLink="Calc!$O$6" lockText="1" noThreeD="1"/>
</file>

<file path=xl/ctrlProps/ctrlProp23.xml><?xml version="1.0" encoding="utf-8"?>
<formControlPr xmlns="http://schemas.microsoft.com/office/spreadsheetml/2009/9/main" objectType="CheckBox" fmlaLink="Calc!$O$7" lockText="1" noThreeD="1"/>
</file>

<file path=xl/ctrlProps/ctrlProp24.xml><?xml version="1.0" encoding="utf-8"?>
<formControlPr xmlns="http://schemas.microsoft.com/office/spreadsheetml/2009/9/main" objectType="CheckBox" checked="Checked" fmlaLink="Calc!$O$6" lockText="1" noThreeD="1"/>
</file>

<file path=xl/ctrlProps/ctrlProp25.xml><?xml version="1.0" encoding="utf-8"?>
<formControlPr xmlns="http://schemas.microsoft.com/office/spreadsheetml/2009/9/main" objectType="CheckBox" fmlaLink="Calc!$O$8" lockText="1" noThreeD="1"/>
</file>

<file path=xl/ctrlProps/ctrlProp26.xml><?xml version="1.0" encoding="utf-8"?>
<formControlPr xmlns="http://schemas.microsoft.com/office/spreadsheetml/2009/9/main" objectType="CheckBox" checked="Checked" fmlaLink="Calc!$O$6" lockText="1" noThreeD="1"/>
</file>

<file path=xl/ctrlProps/ctrlProp27.xml><?xml version="1.0" encoding="utf-8"?>
<formControlPr xmlns="http://schemas.microsoft.com/office/spreadsheetml/2009/9/main" objectType="CheckBox" checked="Checked" fmlaLink="Calc!$O$9" lockText="1" noThreeD="1"/>
</file>

<file path=xl/ctrlProps/ctrlProp28.xml><?xml version="1.0" encoding="utf-8"?>
<formControlPr xmlns="http://schemas.microsoft.com/office/spreadsheetml/2009/9/main" objectType="CheckBox" checked="Checked" fmlaLink="Calc!$O$6" lockText="1" noThreeD="1"/>
</file>

<file path=xl/ctrlProps/ctrlProp29.xml><?xml version="1.0" encoding="utf-8"?>
<formControlPr xmlns="http://schemas.microsoft.com/office/spreadsheetml/2009/9/main" objectType="CheckBox" fmlaLink="Calc!$O$10" lockText="1" noThreeD="1"/>
</file>

<file path=xl/ctrlProps/ctrlProp3.xml><?xml version="1.0" encoding="utf-8"?>
<formControlPr xmlns="http://schemas.microsoft.com/office/spreadsheetml/2009/9/main" objectType="CheckBox" checked="Checked" fmlaLink="Calc!$K$8" lockText="1" noThreeD="1"/>
</file>

<file path=xl/ctrlProps/ctrlProp30.xml><?xml version="1.0" encoding="utf-8"?>
<formControlPr xmlns="http://schemas.microsoft.com/office/spreadsheetml/2009/9/main" objectType="CheckBox" checked="Checked" fmlaLink="Calc!$O$6" lockText="1" noThreeD="1"/>
</file>

<file path=xl/ctrlProps/ctrlProp31.xml><?xml version="1.0" encoding="utf-8"?>
<formControlPr xmlns="http://schemas.microsoft.com/office/spreadsheetml/2009/9/main" objectType="CheckBox" fmlaLink="Calc!$O$11" lockText="1" noThreeD="1"/>
</file>

<file path=xl/ctrlProps/ctrlProp4.xml><?xml version="1.0" encoding="utf-8"?>
<formControlPr xmlns="http://schemas.microsoft.com/office/spreadsheetml/2009/9/main" objectType="CheckBox" checked="Checked" fmlaLink="Calc!$K$9" lockText="1" noThreeD="1"/>
</file>

<file path=xl/ctrlProps/ctrlProp5.xml><?xml version="1.0" encoding="utf-8"?>
<formControlPr xmlns="http://schemas.microsoft.com/office/spreadsheetml/2009/9/main" objectType="CheckBox" checked="Checked" fmlaLink="Calc!$K$10" lockText="1" noThreeD="1"/>
</file>

<file path=xl/ctrlProps/ctrlProp6.xml><?xml version="1.0" encoding="utf-8"?>
<formControlPr xmlns="http://schemas.microsoft.com/office/spreadsheetml/2009/9/main" objectType="CheckBox" checked="Checked" fmlaLink="Calc!$K$11" lockText="1" noThreeD="1"/>
</file>

<file path=xl/ctrlProps/ctrlProp7.xml><?xml version="1.0" encoding="utf-8"?>
<formControlPr xmlns="http://schemas.microsoft.com/office/spreadsheetml/2009/9/main" objectType="CheckBox" fmlaLink="Calc!$AG$6" lockText="1" noThreeD="1"/>
</file>

<file path=xl/ctrlProps/ctrlProp8.xml><?xml version="1.0" encoding="utf-8"?>
<formControlPr xmlns="http://schemas.microsoft.com/office/spreadsheetml/2009/9/main" objectType="CheckBox" checked="Checked" fmlaLink="Calc!$AG$7" lockText="1" noThreeD="1"/>
</file>

<file path=xl/ctrlProps/ctrlProp9.xml><?xml version="1.0" encoding="utf-8"?>
<formControlPr xmlns="http://schemas.microsoft.com/office/spreadsheetml/2009/9/main" objectType="CheckBox" fmlaLink="Calc!$AG$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kragrar.hu" TargetMode="External"/><Relationship Id="rId7" Type="http://schemas.openxmlformats.org/officeDocument/2006/relationships/image" Target="../media/image5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hyperlink" Target="https://ikragrar.hu/teruleti-kozpontok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</xdr:row>
          <xdr:rowOff>0</xdr:rowOff>
        </xdr:from>
        <xdr:to>
          <xdr:col>13</xdr:col>
          <xdr:colOff>60960</xdr:colOff>
          <xdr:row>4</xdr:row>
          <xdr:rowOff>251460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</xdr:row>
          <xdr:rowOff>0</xdr:rowOff>
        </xdr:from>
        <xdr:to>
          <xdr:col>13</xdr:col>
          <xdr:colOff>60960</xdr:colOff>
          <xdr:row>5</xdr:row>
          <xdr:rowOff>251460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6</xdr:row>
          <xdr:rowOff>0</xdr:rowOff>
        </xdr:from>
        <xdr:to>
          <xdr:col>13</xdr:col>
          <xdr:colOff>60960</xdr:colOff>
          <xdr:row>6</xdr:row>
          <xdr:rowOff>251460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7</xdr:row>
          <xdr:rowOff>0</xdr:rowOff>
        </xdr:from>
        <xdr:to>
          <xdr:col>13</xdr:col>
          <xdr:colOff>60960</xdr:colOff>
          <xdr:row>7</xdr:row>
          <xdr:rowOff>251460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8</xdr:row>
          <xdr:rowOff>0</xdr:rowOff>
        </xdr:from>
        <xdr:to>
          <xdr:col>13</xdr:col>
          <xdr:colOff>60960</xdr:colOff>
          <xdr:row>8</xdr:row>
          <xdr:rowOff>251460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9</xdr:row>
          <xdr:rowOff>0</xdr:rowOff>
        </xdr:from>
        <xdr:to>
          <xdr:col>13</xdr:col>
          <xdr:colOff>60960</xdr:colOff>
          <xdr:row>9</xdr:row>
          <xdr:rowOff>251460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</xdr:row>
          <xdr:rowOff>7620</xdr:rowOff>
        </xdr:from>
        <xdr:to>
          <xdr:col>20</xdr:col>
          <xdr:colOff>472440</xdr:colOff>
          <xdr:row>5</xdr:row>
          <xdr:rowOff>15240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</xdr:row>
          <xdr:rowOff>525780</xdr:rowOff>
        </xdr:from>
        <xdr:to>
          <xdr:col>20</xdr:col>
          <xdr:colOff>472440</xdr:colOff>
          <xdr:row>6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5</xdr:row>
          <xdr:rowOff>525780</xdr:rowOff>
        </xdr:from>
        <xdr:to>
          <xdr:col>20</xdr:col>
          <xdr:colOff>472440</xdr:colOff>
          <xdr:row>7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7</xdr:row>
          <xdr:rowOff>0</xdr:rowOff>
        </xdr:from>
        <xdr:to>
          <xdr:col>20</xdr:col>
          <xdr:colOff>472440</xdr:colOff>
          <xdr:row>8</xdr:row>
          <xdr:rowOff>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8</xdr:row>
          <xdr:rowOff>0</xdr:rowOff>
        </xdr:from>
        <xdr:to>
          <xdr:col>20</xdr:col>
          <xdr:colOff>472440</xdr:colOff>
          <xdr:row>9</xdr:row>
          <xdr:rowOff>15240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8</xdr:row>
          <xdr:rowOff>525780</xdr:rowOff>
        </xdr:from>
        <xdr:to>
          <xdr:col>20</xdr:col>
          <xdr:colOff>472440</xdr:colOff>
          <xdr:row>10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26</xdr:row>
          <xdr:rowOff>38100</xdr:rowOff>
        </xdr:from>
        <xdr:to>
          <xdr:col>2</xdr:col>
          <xdr:colOff>213360</xdr:colOff>
          <xdr:row>29</xdr:row>
          <xdr:rowOff>22860</xdr:rowOff>
        </xdr:to>
        <xdr:sp macro="" textlink="">
          <xdr:nvSpPr>
            <xdr:cNvPr id="3190" name="Button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hu-HU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Kalkuláció nyomtatása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200025</xdr:colOff>
      <xdr:row>0</xdr:row>
      <xdr:rowOff>969645</xdr:rowOff>
    </xdr:from>
    <xdr:to>
      <xdr:col>1</xdr:col>
      <xdr:colOff>2357965</xdr:colOff>
      <xdr:row>0</xdr:row>
      <xdr:rowOff>1398270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69645"/>
          <a:ext cx="2215090" cy="428625"/>
        </a:xfrm>
        <a:prstGeom prst="rect">
          <a:avLst/>
        </a:prstGeom>
      </xdr:spPr>
    </xdr:pic>
    <xdr:clientData/>
  </xdr:twoCellAnchor>
  <xdr:twoCellAnchor editAs="oneCell">
    <xdr:from>
      <xdr:col>29</xdr:col>
      <xdr:colOff>25400</xdr:colOff>
      <xdr:row>0</xdr:row>
      <xdr:rowOff>197757</xdr:rowOff>
    </xdr:from>
    <xdr:to>
      <xdr:col>30</xdr:col>
      <xdr:colOff>927100</xdr:colOff>
      <xdr:row>1</xdr:row>
      <xdr:rowOff>215086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8200" y="197757"/>
          <a:ext cx="2108200" cy="15032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4</xdr:row>
          <xdr:rowOff>7620</xdr:rowOff>
        </xdr:from>
        <xdr:to>
          <xdr:col>24</xdr:col>
          <xdr:colOff>480060</xdr:colOff>
          <xdr:row>5</xdr:row>
          <xdr:rowOff>15240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5</xdr:row>
          <xdr:rowOff>7620</xdr:rowOff>
        </xdr:from>
        <xdr:to>
          <xdr:col>24</xdr:col>
          <xdr:colOff>480060</xdr:colOff>
          <xdr:row>6</xdr:row>
          <xdr:rowOff>15240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6</xdr:row>
          <xdr:rowOff>7620</xdr:rowOff>
        </xdr:from>
        <xdr:to>
          <xdr:col>24</xdr:col>
          <xdr:colOff>480060</xdr:colOff>
          <xdr:row>7</xdr:row>
          <xdr:rowOff>15240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7</xdr:row>
          <xdr:rowOff>7620</xdr:rowOff>
        </xdr:from>
        <xdr:to>
          <xdr:col>24</xdr:col>
          <xdr:colOff>480060</xdr:colOff>
          <xdr:row>8</xdr:row>
          <xdr:rowOff>15240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8</xdr:row>
          <xdr:rowOff>7620</xdr:rowOff>
        </xdr:from>
        <xdr:to>
          <xdr:col>24</xdr:col>
          <xdr:colOff>480060</xdr:colOff>
          <xdr:row>9</xdr:row>
          <xdr:rowOff>15240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9</xdr:row>
          <xdr:rowOff>7620</xdr:rowOff>
        </xdr:from>
        <xdr:to>
          <xdr:col>24</xdr:col>
          <xdr:colOff>480060</xdr:colOff>
          <xdr:row>10</xdr:row>
          <xdr:rowOff>15240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</xdr:row>
          <xdr:rowOff>0</xdr:rowOff>
        </xdr:from>
        <xdr:to>
          <xdr:col>15</xdr:col>
          <xdr:colOff>60960</xdr:colOff>
          <xdr:row>4</xdr:row>
          <xdr:rowOff>251460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</xdr:row>
          <xdr:rowOff>0</xdr:rowOff>
        </xdr:from>
        <xdr:to>
          <xdr:col>15</xdr:col>
          <xdr:colOff>22860</xdr:colOff>
          <xdr:row>4</xdr:row>
          <xdr:rowOff>251460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5</xdr:row>
          <xdr:rowOff>0</xdr:rowOff>
        </xdr:from>
        <xdr:to>
          <xdr:col>15</xdr:col>
          <xdr:colOff>60960</xdr:colOff>
          <xdr:row>5</xdr:row>
          <xdr:rowOff>251460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5</xdr:row>
          <xdr:rowOff>0</xdr:rowOff>
        </xdr:from>
        <xdr:to>
          <xdr:col>15</xdr:col>
          <xdr:colOff>60960</xdr:colOff>
          <xdr:row>5</xdr:row>
          <xdr:rowOff>251460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6</xdr:row>
          <xdr:rowOff>0</xdr:rowOff>
        </xdr:from>
        <xdr:to>
          <xdr:col>15</xdr:col>
          <xdr:colOff>60960</xdr:colOff>
          <xdr:row>6</xdr:row>
          <xdr:rowOff>251460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6</xdr:row>
          <xdr:rowOff>0</xdr:rowOff>
        </xdr:from>
        <xdr:to>
          <xdr:col>15</xdr:col>
          <xdr:colOff>60960</xdr:colOff>
          <xdr:row>6</xdr:row>
          <xdr:rowOff>251460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</xdr:row>
          <xdr:rowOff>0</xdr:rowOff>
        </xdr:from>
        <xdr:to>
          <xdr:col>15</xdr:col>
          <xdr:colOff>60960</xdr:colOff>
          <xdr:row>7</xdr:row>
          <xdr:rowOff>251460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</xdr:row>
          <xdr:rowOff>0</xdr:rowOff>
        </xdr:from>
        <xdr:to>
          <xdr:col>15</xdr:col>
          <xdr:colOff>60960</xdr:colOff>
          <xdr:row>7</xdr:row>
          <xdr:rowOff>251460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8</xdr:row>
          <xdr:rowOff>0</xdr:rowOff>
        </xdr:from>
        <xdr:to>
          <xdr:col>15</xdr:col>
          <xdr:colOff>60960</xdr:colOff>
          <xdr:row>8</xdr:row>
          <xdr:rowOff>251460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8</xdr:row>
          <xdr:rowOff>0</xdr:rowOff>
        </xdr:from>
        <xdr:to>
          <xdr:col>15</xdr:col>
          <xdr:colOff>60960</xdr:colOff>
          <xdr:row>8</xdr:row>
          <xdr:rowOff>251460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9</xdr:row>
          <xdr:rowOff>0</xdr:rowOff>
        </xdr:from>
        <xdr:to>
          <xdr:col>15</xdr:col>
          <xdr:colOff>60960</xdr:colOff>
          <xdr:row>9</xdr:row>
          <xdr:rowOff>251460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9</xdr:row>
          <xdr:rowOff>0</xdr:rowOff>
        </xdr:from>
        <xdr:to>
          <xdr:col>15</xdr:col>
          <xdr:colOff>60960</xdr:colOff>
          <xdr:row>9</xdr:row>
          <xdr:rowOff>251460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76200</xdr:colOff>
      <xdr:row>36</xdr:row>
      <xdr:rowOff>139700</xdr:rowOff>
    </xdr:from>
    <xdr:to>
      <xdr:col>25</xdr:col>
      <xdr:colOff>959757</xdr:colOff>
      <xdr:row>44</xdr:row>
      <xdr:rowOff>174325</xdr:rowOff>
    </xdr:to>
    <xdr:pic>
      <xdr:nvPicPr>
        <xdr:cNvPr id="6" name="Kép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649200"/>
          <a:ext cx="18237200" cy="1457025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254000</xdr:rowOff>
    </xdr:from>
    <xdr:to>
      <xdr:col>1</xdr:col>
      <xdr:colOff>2359863</xdr:colOff>
      <xdr:row>0</xdr:row>
      <xdr:rowOff>705143</xdr:rowOff>
    </xdr:to>
    <xdr:pic>
      <xdr:nvPicPr>
        <xdr:cNvPr id="7" name="Kép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800" y="254000"/>
          <a:ext cx="2347163" cy="451143"/>
        </a:xfrm>
        <a:prstGeom prst="rect">
          <a:avLst/>
        </a:prstGeom>
      </xdr:spPr>
    </xdr:pic>
    <xdr:clientData/>
  </xdr:twoCellAnchor>
  <xdr:twoCellAnchor editAs="oneCell">
    <xdr:from>
      <xdr:col>8</xdr:col>
      <xdr:colOff>546101</xdr:colOff>
      <xdr:row>16</xdr:row>
      <xdr:rowOff>3160</xdr:rowOff>
    </xdr:from>
    <xdr:to>
      <xdr:col>15</xdr:col>
      <xdr:colOff>863600</xdr:colOff>
      <xdr:row>28</xdr:row>
      <xdr:rowOff>96778</xdr:rowOff>
    </xdr:to>
    <xdr:pic>
      <xdr:nvPicPr>
        <xdr:cNvPr id="8" name="Kép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3801" y="8029560"/>
          <a:ext cx="5079999" cy="3154317"/>
        </a:xfrm>
        <a:prstGeom prst="rect">
          <a:avLst/>
        </a:prstGeom>
      </xdr:spPr>
    </xdr:pic>
    <xdr:clientData/>
  </xdr:twoCellAnchor>
  <xdr:oneCellAnchor>
    <xdr:from>
      <xdr:col>27</xdr:col>
      <xdr:colOff>0</xdr:colOff>
      <xdr:row>0</xdr:row>
      <xdr:rowOff>185057</xdr:rowOff>
    </xdr:from>
    <xdr:ext cx="2076450" cy="1498996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185057"/>
          <a:ext cx="2076450" cy="14989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áblázat3" displayName="Táblázat3" ref="C2:C24" totalsRowShown="0">
  <autoFilter ref="C2:C24" xr:uid="{00000000-0009-0000-0100-000003000000}"/>
  <tableColumns count="1">
    <tableColumn id="1" xr3:uid="{00000000-0010-0000-0000-000001000000}" name="Oszlop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áblázat4" displayName="Táblázat4" ref="E2:E135" totalsRowShown="0">
  <autoFilter ref="E2:E135" xr:uid="{00000000-0009-0000-0100-000004000000}"/>
  <sortState xmlns:xlrd2="http://schemas.microsoft.com/office/spreadsheetml/2017/richdata2" ref="E3:E135">
    <sortCondition ref="E3:E135"/>
  </sortState>
  <tableColumns count="1">
    <tableColumn id="1" xr3:uid="{00000000-0010-0000-0100-000001000000}" name="Oszlop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áblázat5" displayName="Táblázat5" ref="G2:G43" totalsRowShown="0">
  <autoFilter ref="G2:G43" xr:uid="{00000000-0009-0000-0100-000005000000}"/>
  <tableColumns count="1">
    <tableColumn id="1" xr3:uid="{00000000-0010-0000-0200-000001000000}" name="Oszlop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áblázat6" displayName="Táblázat6" ref="I2:I65" totalsRowShown="0">
  <autoFilter ref="I2:I65" xr:uid="{00000000-0009-0000-0100-000006000000}"/>
  <tableColumns count="1">
    <tableColumn id="1" xr3:uid="{00000000-0010-0000-0300-000001000000}" name="Oszlop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áblázat7" displayName="Táblázat7" ref="K2:K56" totalsRowShown="0">
  <autoFilter ref="K2:K56" xr:uid="{00000000-0009-0000-0100-000007000000}"/>
  <tableColumns count="1">
    <tableColumn id="1" xr3:uid="{00000000-0010-0000-0400-000001000000}" name="Oszlop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13E9CE-AC26-4F95-BF4B-F207D250CC69}" name="Táblázat32" displayName="Táblázat32" ref="M2:N8" totalsRowShown="0">
  <autoFilter ref="M2:N8" xr:uid="{6A13E9CE-AC26-4F95-BF4B-F207D250CC69}"/>
  <tableColumns count="2">
    <tableColumn id="1" xr3:uid="{2B995572-093F-4957-9921-A87F16CF81DD}" name="Emelés mértéke"/>
    <tableColumn id="2" xr3:uid="{DF367290-7C00-4E96-AC07-97C3CDD5E06C}" name="Szorzószá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zollingerne@ikragrar.hu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K34"/>
  <sheetViews>
    <sheetView showGridLines="0" tabSelected="1" topLeftCell="B1" zoomScale="60" zoomScaleNormal="60" zoomScaleSheetLayoutView="50" zoomScalePageLayoutView="60" workbookViewId="0">
      <selection activeCell="H5" sqref="H5"/>
    </sheetView>
  </sheetViews>
  <sheetFormatPr defaultColWidth="9.109375" defaultRowHeight="14.4" x14ac:dyDescent="0.3"/>
  <cols>
    <col min="1" max="1" width="1.33203125" style="1" hidden="1" customWidth="1"/>
    <col min="2" max="2" width="35.44140625" style="1" customWidth="1"/>
    <col min="3" max="3" width="7.5546875" style="1" customWidth="1"/>
    <col min="4" max="4" width="13.44140625" style="1" customWidth="1"/>
    <col min="5" max="5" width="12.33203125" style="1" customWidth="1"/>
    <col min="6" max="6" width="8" style="1" customWidth="1"/>
    <col min="7" max="7" width="11.6640625" style="1" customWidth="1"/>
    <col min="8" max="8" width="14.88671875" style="1" customWidth="1"/>
    <col min="9" max="10" width="18.6640625" style="1" customWidth="1"/>
    <col min="11" max="11" width="12.6640625" customWidth="1"/>
    <col min="12" max="12" width="2.88671875" customWidth="1"/>
    <col min="13" max="13" width="6.5546875" customWidth="1"/>
    <col min="14" max="14" width="2.88671875" customWidth="1"/>
    <col min="15" max="15" width="6.6640625" customWidth="1"/>
    <col min="16" max="16" width="19.44140625" style="1" customWidth="1"/>
    <col min="17" max="17" width="0.5546875" customWidth="1"/>
    <col min="18" max="18" width="19.44140625" style="1" customWidth="1"/>
    <col min="19" max="19" width="0.5546875" customWidth="1"/>
    <col min="20" max="20" width="3.109375" customWidth="1"/>
    <col min="21" max="21" width="7.5546875" customWidth="1"/>
    <col min="22" max="22" width="17.5546875" style="1" customWidth="1"/>
    <col min="23" max="23" width="0.5546875" customWidth="1"/>
    <col min="24" max="24" width="2.88671875" customWidth="1"/>
    <col min="25" max="25" width="8.44140625" customWidth="1"/>
    <col min="26" max="26" width="17.5546875" style="1" customWidth="1"/>
    <col min="27" max="27" width="0.6640625" customWidth="1"/>
    <col min="28" max="28" width="15.77734375" style="1" customWidth="1"/>
    <col min="29" max="29" width="14.5546875" style="1" customWidth="1"/>
    <col min="30" max="30" width="17.5546875" style="1" customWidth="1"/>
    <col min="31" max="31" width="19.88671875" style="1" customWidth="1"/>
    <col min="32" max="16384" width="9.109375" style="1"/>
  </cols>
  <sheetData>
    <row r="1" spans="2:37" ht="117" customHeight="1" thickBot="1" x14ac:dyDescent="0.25">
      <c r="B1" s="33"/>
      <c r="C1" s="273" t="s">
        <v>793</v>
      </c>
      <c r="D1" s="273"/>
      <c r="E1" s="273"/>
      <c r="F1" s="273"/>
      <c r="G1" s="273"/>
      <c r="H1" s="273"/>
      <c r="I1" s="273"/>
      <c r="J1" s="273"/>
      <c r="K1" s="273"/>
      <c r="L1" s="273"/>
      <c r="M1" s="274"/>
      <c r="N1" s="247" t="s">
        <v>781</v>
      </c>
      <c r="O1" s="248"/>
      <c r="P1" s="249"/>
      <c r="Q1" s="141"/>
      <c r="R1" s="267" t="s">
        <v>782</v>
      </c>
      <c r="S1" s="268"/>
      <c r="T1" s="268"/>
      <c r="U1" s="268"/>
      <c r="V1" s="268"/>
      <c r="W1" s="268"/>
      <c r="X1" s="268"/>
      <c r="Y1" s="268"/>
      <c r="Z1" s="269"/>
      <c r="AA1" s="161"/>
      <c r="AB1" s="162"/>
      <c r="AC1" s="153"/>
      <c r="AD1" s="162"/>
      <c r="AE1" s="153"/>
    </row>
    <row r="2" spans="2:37" ht="31.95" customHeight="1" thickBot="1" x14ac:dyDescent="0.25">
      <c r="B2" s="243" t="s">
        <v>29</v>
      </c>
      <c r="C2" s="244"/>
      <c r="D2" s="244"/>
      <c r="E2" s="244"/>
      <c r="F2" s="244"/>
      <c r="G2" s="244"/>
      <c r="H2" s="244"/>
      <c r="I2" s="244"/>
      <c r="J2" s="244"/>
      <c r="K2" s="245"/>
      <c r="L2" s="236" t="s">
        <v>31</v>
      </c>
      <c r="M2" s="237"/>
      <c r="N2" s="250"/>
      <c r="O2" s="251"/>
      <c r="P2" s="252"/>
      <c r="Q2" s="142"/>
      <c r="R2" s="270"/>
      <c r="S2" s="271"/>
      <c r="T2" s="271"/>
      <c r="U2" s="271"/>
      <c r="V2" s="271"/>
      <c r="W2" s="271"/>
      <c r="X2" s="271"/>
      <c r="Y2" s="271"/>
      <c r="Z2" s="272"/>
      <c r="AA2" s="160"/>
      <c r="AB2" s="154"/>
      <c r="AC2" s="155"/>
      <c r="AD2" s="154"/>
      <c r="AE2" s="155"/>
    </row>
    <row r="3" spans="2:37" ht="47.4" customHeight="1" thickBot="1" x14ac:dyDescent="0.3">
      <c r="B3" s="168" t="s">
        <v>767</v>
      </c>
      <c r="C3" s="246" t="s">
        <v>738</v>
      </c>
      <c r="D3" s="246"/>
      <c r="E3" s="246"/>
      <c r="F3" s="246"/>
      <c r="G3" s="246"/>
      <c r="H3" s="246"/>
      <c r="I3" s="82"/>
      <c r="J3" s="82"/>
      <c r="K3" s="83"/>
      <c r="L3" s="238"/>
      <c r="M3" s="239"/>
      <c r="N3" s="250"/>
      <c r="O3" s="251"/>
      <c r="P3" s="252"/>
      <c r="Q3" s="142"/>
      <c r="R3" s="157" t="s">
        <v>49</v>
      </c>
      <c r="S3" s="158"/>
      <c r="T3" s="283" t="s">
        <v>47</v>
      </c>
      <c r="U3" s="284"/>
      <c r="V3" s="284"/>
      <c r="W3" s="159"/>
      <c r="X3" s="283" t="s">
        <v>48</v>
      </c>
      <c r="Y3" s="284"/>
      <c r="Z3" s="285"/>
      <c r="AA3" s="73"/>
      <c r="AB3" s="259" t="s">
        <v>762</v>
      </c>
      <c r="AC3" s="260"/>
      <c r="AD3" s="259" t="s">
        <v>789</v>
      </c>
      <c r="AE3" s="260"/>
    </row>
    <row r="4" spans="2:37" ht="82.5" customHeight="1" thickBot="1" x14ac:dyDescent="0.25">
      <c r="B4" s="281" t="s">
        <v>85</v>
      </c>
      <c r="C4" s="282"/>
      <c r="D4" s="38" t="s">
        <v>749</v>
      </c>
      <c r="E4" s="38" t="s">
        <v>750</v>
      </c>
      <c r="F4" s="38" t="s">
        <v>784</v>
      </c>
      <c r="G4" s="38" t="s">
        <v>786</v>
      </c>
      <c r="H4" s="38" t="s">
        <v>763</v>
      </c>
      <c r="I4" s="57" t="s">
        <v>751</v>
      </c>
      <c r="J4" s="177" t="s">
        <v>791</v>
      </c>
      <c r="K4" s="102" t="s">
        <v>108</v>
      </c>
      <c r="L4" s="238"/>
      <c r="M4" s="239"/>
      <c r="N4" s="286" t="s">
        <v>107</v>
      </c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8"/>
      <c r="AA4" s="156"/>
      <c r="AB4" s="151" t="s">
        <v>32</v>
      </c>
      <c r="AC4" s="152" t="s">
        <v>761</v>
      </c>
      <c r="AD4" s="151" t="s">
        <v>32</v>
      </c>
      <c r="AE4" s="152" t="s">
        <v>790</v>
      </c>
    </row>
    <row r="5" spans="2:37" ht="40.950000000000003" customHeight="1" x14ac:dyDescent="0.2">
      <c r="B5" s="146"/>
      <c r="C5" s="148" t="str">
        <f>Calc!A6</f>
        <v>====</v>
      </c>
      <c r="D5" s="23"/>
      <c r="E5" s="23"/>
      <c r="F5" s="172"/>
      <c r="G5" s="173">
        <f t="shared" ref="G5:G9" si="0">+E5*(1+F5)</f>
        <v>0</v>
      </c>
      <c r="H5" s="24"/>
      <c r="I5" s="182">
        <f>Calc!G6</f>
        <v>0</v>
      </c>
      <c r="J5" s="178">
        <f>D5*G5*H5</f>
        <v>0</v>
      </c>
      <c r="K5" s="165" t="str">
        <f>Calc!I6</f>
        <v/>
      </c>
      <c r="L5" s="21"/>
      <c r="M5" s="43" t="str">
        <f>Calc!L6</f>
        <v>-----</v>
      </c>
      <c r="N5" s="143"/>
      <c r="O5" s="144" t="str">
        <f>Calc!P6</f>
        <v>-----</v>
      </c>
      <c r="P5" s="74">
        <f>Calc!U6</f>
        <v>0</v>
      </c>
      <c r="Q5" s="159"/>
      <c r="R5" s="25">
        <f>Calc!X6</f>
        <v>0</v>
      </c>
      <c r="S5" s="159"/>
      <c r="T5" s="66"/>
      <c r="U5" s="68" t="str">
        <f>Calc!AH6</f>
        <v>-----</v>
      </c>
      <c r="V5" s="22">
        <f>Calc!AI6</f>
        <v>0</v>
      </c>
      <c r="W5" s="159"/>
      <c r="X5" s="63"/>
      <c r="Y5" s="144" t="str">
        <f>Calc!AQ6</f>
        <v>-----</v>
      </c>
      <c r="Z5" s="22">
        <f>Calc!AR6</f>
        <v>0</v>
      </c>
      <c r="AA5" s="53"/>
      <c r="AB5" s="31">
        <f>Calc!AX6</f>
        <v>0</v>
      </c>
      <c r="AC5" s="22">
        <f>Calc!AY6</f>
        <v>0</v>
      </c>
      <c r="AD5" s="31">
        <f>+AB5*(VLOOKUP(F5,Segéd!M:N,2,0))</f>
        <v>0</v>
      </c>
      <c r="AE5" s="22">
        <f>+AC5*(VLOOKUP(F5,Segéd!M:N,2,0))</f>
        <v>0</v>
      </c>
      <c r="AF5" s="174"/>
    </row>
    <row r="6" spans="2:37" ht="40.950000000000003" customHeight="1" x14ac:dyDescent="0.2">
      <c r="B6" s="147"/>
      <c r="C6" s="148" t="str">
        <f>Calc!A7</f>
        <v>====</v>
      </c>
      <c r="D6" s="23"/>
      <c r="E6" s="23"/>
      <c r="F6" s="172"/>
      <c r="G6" s="173">
        <f t="shared" si="0"/>
        <v>0</v>
      </c>
      <c r="H6" s="24"/>
      <c r="I6" s="183">
        <f>Calc!G7</f>
        <v>0</v>
      </c>
      <c r="J6" s="179">
        <f t="shared" ref="J6:J10" si="1">D6*G6*H6</f>
        <v>0</v>
      </c>
      <c r="K6" s="166" t="str">
        <f>Calc!I7</f>
        <v/>
      </c>
      <c r="L6" s="21"/>
      <c r="M6" s="43" t="str">
        <f>Calc!L7</f>
        <v>-----</v>
      </c>
      <c r="N6" s="21"/>
      <c r="O6" s="43" t="str">
        <f>Calc!P7</f>
        <v>-----</v>
      </c>
      <c r="P6" s="75">
        <f>Calc!U7</f>
        <v>0</v>
      </c>
      <c r="Q6" s="54"/>
      <c r="R6" s="26">
        <f>Calc!X7</f>
        <v>0</v>
      </c>
      <c r="S6" s="54"/>
      <c r="T6" s="67"/>
      <c r="U6" s="68" t="str">
        <f>Calc!AH7</f>
        <v>-----</v>
      </c>
      <c r="V6" s="22">
        <f>Calc!AI7</f>
        <v>0</v>
      </c>
      <c r="W6" s="54"/>
      <c r="X6" s="64"/>
      <c r="Y6" s="164" t="str">
        <f>Calc!AQ7</f>
        <v>-----</v>
      </c>
      <c r="Z6" s="22">
        <f>Calc!AR7</f>
        <v>0</v>
      </c>
      <c r="AA6" s="54"/>
      <c r="AB6" s="31">
        <f>Calc!AX7</f>
        <v>0</v>
      </c>
      <c r="AC6" s="22">
        <f>Calc!AY7</f>
        <v>0</v>
      </c>
      <c r="AD6" s="31">
        <f>+AB6*(VLOOKUP(F6,Segéd!M:N,2,0))</f>
        <v>0</v>
      </c>
      <c r="AE6" s="22">
        <f>+AC6*(VLOOKUP(F6,Segéd!M:N,2,0))</f>
        <v>0</v>
      </c>
      <c r="AF6" s="174"/>
    </row>
    <row r="7" spans="2:37" ht="40.950000000000003" customHeight="1" x14ac:dyDescent="0.2">
      <c r="B7" s="147"/>
      <c r="C7" s="148" t="str">
        <f>Calc!A8</f>
        <v>====</v>
      </c>
      <c r="D7" s="23"/>
      <c r="E7" s="23"/>
      <c r="F7" s="172"/>
      <c r="G7" s="173">
        <f t="shared" si="0"/>
        <v>0</v>
      </c>
      <c r="H7" s="24"/>
      <c r="I7" s="183">
        <f>Calc!G8</f>
        <v>0</v>
      </c>
      <c r="J7" s="179">
        <f t="shared" si="1"/>
        <v>0</v>
      </c>
      <c r="K7" s="166" t="str">
        <f>Calc!I8</f>
        <v/>
      </c>
      <c r="L7" s="21"/>
      <c r="M7" s="43" t="str">
        <f>Calc!L8</f>
        <v>-----</v>
      </c>
      <c r="N7" s="21"/>
      <c r="O7" s="43" t="str">
        <f>Calc!P8</f>
        <v>-----</v>
      </c>
      <c r="P7" s="75">
        <f>Calc!U8</f>
        <v>0</v>
      </c>
      <c r="Q7" s="54"/>
      <c r="R7" s="26">
        <f>Calc!X8</f>
        <v>0</v>
      </c>
      <c r="S7" s="54"/>
      <c r="T7" s="67"/>
      <c r="U7" s="68" t="str">
        <f>Calc!AH8</f>
        <v>-----</v>
      </c>
      <c r="V7" s="22">
        <f>Calc!AI8</f>
        <v>0</v>
      </c>
      <c r="W7" s="54"/>
      <c r="X7" s="64"/>
      <c r="Y7" s="43" t="str">
        <f>Calc!AQ8</f>
        <v>-----</v>
      </c>
      <c r="Z7" s="22">
        <f>Calc!AR8</f>
        <v>0</v>
      </c>
      <c r="AA7" s="54"/>
      <c r="AB7" s="31">
        <f>Calc!AX8</f>
        <v>0</v>
      </c>
      <c r="AC7" s="22">
        <f>Calc!AY8</f>
        <v>0</v>
      </c>
      <c r="AD7" s="31">
        <f>+AB7*(VLOOKUP(F7,Segéd!M:N,2,0))</f>
        <v>0</v>
      </c>
      <c r="AE7" s="22">
        <f>+AC7*(VLOOKUP(F7,Segéd!M:N,2,0))</f>
        <v>0</v>
      </c>
      <c r="AF7" s="174"/>
    </row>
    <row r="8" spans="2:37" ht="40.950000000000003" customHeight="1" x14ac:dyDescent="0.2">
      <c r="B8" s="147"/>
      <c r="C8" s="148" t="str">
        <f>Calc!A9</f>
        <v>====</v>
      </c>
      <c r="D8" s="23"/>
      <c r="E8" s="23"/>
      <c r="F8" s="172"/>
      <c r="G8" s="173">
        <f t="shared" si="0"/>
        <v>0</v>
      </c>
      <c r="H8" s="24"/>
      <c r="I8" s="183">
        <f>Calc!G9</f>
        <v>0</v>
      </c>
      <c r="J8" s="179">
        <f t="shared" si="1"/>
        <v>0</v>
      </c>
      <c r="K8" s="166" t="str">
        <f>Calc!I9</f>
        <v/>
      </c>
      <c r="L8" s="21"/>
      <c r="M8" s="43" t="str">
        <f>Calc!L9</f>
        <v>-----</v>
      </c>
      <c r="N8" s="21"/>
      <c r="O8" s="43" t="str">
        <f>Calc!P9</f>
        <v>-----</v>
      </c>
      <c r="P8" s="75">
        <f>Calc!U9</f>
        <v>0</v>
      </c>
      <c r="Q8" s="54"/>
      <c r="R8" s="26">
        <f>Calc!X9</f>
        <v>0</v>
      </c>
      <c r="S8" s="54"/>
      <c r="T8" s="67"/>
      <c r="U8" s="68" t="str">
        <f>Calc!AH9</f>
        <v>-----</v>
      </c>
      <c r="V8" s="22">
        <f>Calc!AI9</f>
        <v>0</v>
      </c>
      <c r="W8" s="54"/>
      <c r="X8" s="64"/>
      <c r="Y8" s="43" t="str">
        <f>Calc!AQ9</f>
        <v>-----</v>
      </c>
      <c r="Z8" s="22">
        <f>Calc!AR9</f>
        <v>0</v>
      </c>
      <c r="AA8" s="54"/>
      <c r="AB8" s="31">
        <f>Calc!AX9</f>
        <v>0</v>
      </c>
      <c r="AC8" s="22">
        <f>Calc!AY9</f>
        <v>0</v>
      </c>
      <c r="AD8" s="31">
        <f>+AB8*(VLOOKUP(F8,Segéd!M:N,2,0))</f>
        <v>0</v>
      </c>
      <c r="AE8" s="22">
        <f>+AC8*(VLOOKUP(F8,Segéd!M:N,2,0))</f>
        <v>0</v>
      </c>
      <c r="AF8" s="174"/>
    </row>
    <row r="9" spans="2:37" ht="40.950000000000003" customHeight="1" x14ac:dyDescent="0.2">
      <c r="B9" s="147"/>
      <c r="C9" s="148" t="str">
        <f>Calc!A10</f>
        <v>====</v>
      </c>
      <c r="D9" s="23"/>
      <c r="E9" s="23"/>
      <c r="F9" s="172"/>
      <c r="G9" s="173">
        <f t="shared" si="0"/>
        <v>0</v>
      </c>
      <c r="H9" s="24"/>
      <c r="I9" s="183">
        <f>Calc!G10</f>
        <v>0</v>
      </c>
      <c r="J9" s="179">
        <f t="shared" si="1"/>
        <v>0</v>
      </c>
      <c r="K9" s="166" t="str">
        <f>Calc!I10</f>
        <v/>
      </c>
      <c r="L9" s="21"/>
      <c r="M9" s="43" t="str">
        <f>Calc!L10</f>
        <v>-----</v>
      </c>
      <c r="N9" s="21"/>
      <c r="O9" s="43" t="str">
        <f>Calc!P10</f>
        <v>-----</v>
      </c>
      <c r="P9" s="75">
        <f>Calc!U10</f>
        <v>0</v>
      </c>
      <c r="Q9" s="54"/>
      <c r="R9" s="26">
        <f>Calc!X10</f>
        <v>0</v>
      </c>
      <c r="S9" s="54"/>
      <c r="T9" s="67"/>
      <c r="U9" s="68" t="str">
        <f>Calc!AH10</f>
        <v>-----</v>
      </c>
      <c r="V9" s="22">
        <f>Calc!AI10</f>
        <v>0</v>
      </c>
      <c r="W9" s="54"/>
      <c r="X9" s="64"/>
      <c r="Y9" s="43" t="str">
        <f>Calc!AQ10</f>
        <v>-----</v>
      </c>
      <c r="Z9" s="22">
        <f>Calc!AR10</f>
        <v>0</v>
      </c>
      <c r="AA9" s="54"/>
      <c r="AB9" s="31">
        <f>Calc!AX10</f>
        <v>0</v>
      </c>
      <c r="AC9" s="22">
        <f>Calc!AY10</f>
        <v>0</v>
      </c>
      <c r="AD9" s="31">
        <f>+AB9*(VLOOKUP(F9,Segéd!M:N,2,0))</f>
        <v>0</v>
      </c>
      <c r="AE9" s="22">
        <f>+AC9*(VLOOKUP(F9,Segéd!M:N,2,0))</f>
        <v>0</v>
      </c>
      <c r="AF9" s="174"/>
    </row>
    <row r="10" spans="2:37" ht="40.950000000000003" customHeight="1" thickBot="1" x14ac:dyDescent="0.25">
      <c r="B10" s="149"/>
      <c r="C10" s="150" t="str">
        <f>Calc!A11</f>
        <v>====</v>
      </c>
      <c r="D10" s="23"/>
      <c r="E10" s="23"/>
      <c r="F10" s="172"/>
      <c r="G10" s="173">
        <f t="shared" ref="G10" si="2">+E10*(1+F10)</f>
        <v>0</v>
      </c>
      <c r="H10" s="24"/>
      <c r="I10" s="184">
        <f>Calc!G11</f>
        <v>0</v>
      </c>
      <c r="J10" s="180">
        <f t="shared" si="1"/>
        <v>0</v>
      </c>
      <c r="K10" s="167" t="str">
        <f>Calc!I11</f>
        <v/>
      </c>
      <c r="L10" s="21"/>
      <c r="M10" s="43" t="str">
        <f>Calc!L11</f>
        <v>-----</v>
      </c>
      <c r="N10" s="21"/>
      <c r="O10" s="43" t="str">
        <f>Calc!P11</f>
        <v>-----</v>
      </c>
      <c r="P10" s="75">
        <f>Calc!U11</f>
        <v>0</v>
      </c>
      <c r="Q10" s="71"/>
      <c r="R10" s="26">
        <f>Calc!X11</f>
        <v>0</v>
      </c>
      <c r="S10" s="71"/>
      <c r="T10" s="67"/>
      <c r="U10" s="69" t="str">
        <f>Calc!AH11</f>
        <v>-----</v>
      </c>
      <c r="V10" s="22">
        <f>Calc!AI11</f>
        <v>0</v>
      </c>
      <c r="W10" s="71"/>
      <c r="X10" s="64"/>
      <c r="Y10" s="65" t="str">
        <f>Calc!AQ11</f>
        <v>-----</v>
      </c>
      <c r="Z10" s="22">
        <f>Calc!AR11</f>
        <v>0</v>
      </c>
      <c r="AA10" s="71"/>
      <c r="AB10" s="31">
        <f>Calc!AX11</f>
        <v>0</v>
      </c>
      <c r="AC10" s="22">
        <f>Calc!AY11</f>
        <v>0</v>
      </c>
      <c r="AD10" s="31">
        <f>+AB10*(VLOOKUP(F10,Segéd!M:N,2,0))</f>
        <v>0</v>
      </c>
      <c r="AE10" s="22">
        <f>+AC10*(VLOOKUP(F10,Segéd!M:N,2,0))</f>
        <v>0</v>
      </c>
      <c r="AF10" s="174"/>
    </row>
    <row r="11" spans="2:37" ht="40.950000000000003" customHeight="1" thickBot="1" x14ac:dyDescent="0.35">
      <c r="B11" s="44" t="s">
        <v>30</v>
      </c>
      <c r="C11" s="45"/>
      <c r="D11" s="46">
        <f>SUM(D5:D10)</f>
        <v>0</v>
      </c>
      <c r="E11" s="47"/>
      <c r="F11" s="47"/>
      <c r="G11" s="47"/>
      <c r="H11" s="48"/>
      <c r="I11" s="185">
        <f>Calc!G12</f>
        <v>0</v>
      </c>
      <c r="J11" s="181">
        <f>Calc!H12</f>
        <v>0</v>
      </c>
      <c r="K11" s="240"/>
      <c r="L11" s="241"/>
      <c r="M11" s="242"/>
      <c r="N11" s="233">
        <f>Calc!U12</f>
        <v>0</v>
      </c>
      <c r="O11" s="234"/>
      <c r="P11" s="235"/>
      <c r="Q11" s="72"/>
      <c r="R11" s="51">
        <f>Calc!X12</f>
        <v>0</v>
      </c>
      <c r="S11" s="72"/>
      <c r="T11" s="50"/>
      <c r="U11" s="70"/>
      <c r="V11" s="49">
        <f>Calc!AI12</f>
        <v>0</v>
      </c>
      <c r="W11" s="72"/>
      <c r="X11" s="50"/>
      <c r="Y11" s="70"/>
      <c r="Z11" s="49">
        <f>Calc!AR12</f>
        <v>0</v>
      </c>
      <c r="AA11" s="72"/>
      <c r="AB11" s="52">
        <f>Calc!AX12</f>
        <v>0</v>
      </c>
      <c r="AC11" s="49">
        <f>SUM(AC5:AC10)</f>
        <v>0</v>
      </c>
      <c r="AD11" s="52">
        <f>SUM(AD5:AD10)</f>
        <v>0</v>
      </c>
      <c r="AE11" s="49">
        <f>SUM(AE5:AE10)</f>
        <v>0</v>
      </c>
      <c r="AF11" s="35"/>
      <c r="AK11" s="36"/>
    </row>
    <row r="13" spans="2:37" ht="17.399999999999999" x14ac:dyDescent="0.3">
      <c r="B13" s="140" t="s">
        <v>792</v>
      </c>
    </row>
    <row r="14" spans="2:37" ht="20.399999999999999" customHeight="1" x14ac:dyDescent="0.25">
      <c r="C14" s="28"/>
      <c r="D14" s="28"/>
      <c r="E14" s="28"/>
      <c r="F14" s="28"/>
      <c r="G14" s="28"/>
      <c r="H14" s="28"/>
      <c r="I14" s="28"/>
      <c r="J14" s="28"/>
      <c r="K14" s="1"/>
      <c r="L14" s="1"/>
      <c r="M14" s="1"/>
      <c r="N14" s="1"/>
      <c r="O14" s="1"/>
      <c r="Q14" s="1"/>
      <c r="S14" s="1"/>
      <c r="T14" s="1"/>
      <c r="U14" s="1"/>
      <c r="W14" s="1"/>
      <c r="X14" s="1"/>
      <c r="Y14" s="1"/>
      <c r="AA14" s="1"/>
    </row>
    <row r="15" spans="2:37" ht="14.4" customHeight="1" x14ac:dyDescent="0.3">
      <c r="B15" s="30"/>
      <c r="C15" s="28"/>
      <c r="D15" s="28"/>
      <c r="E15" s="28"/>
      <c r="F15" s="28"/>
      <c r="G15" s="28"/>
      <c r="H15" s="28"/>
      <c r="I15" s="28"/>
      <c r="J15" s="28"/>
      <c r="K15" s="1"/>
      <c r="L15" s="1"/>
      <c r="M15" s="1"/>
      <c r="N15" s="1"/>
      <c r="O15" s="1"/>
      <c r="Q15" s="1"/>
      <c r="S15" s="1"/>
    </row>
    <row r="16" spans="2:37" ht="28.2" customHeight="1" x14ac:dyDescent="0.3">
      <c r="B16" s="258" t="s">
        <v>760</v>
      </c>
      <c r="C16" s="258"/>
      <c r="D16" s="258"/>
      <c r="E16" s="258"/>
      <c r="F16" s="258"/>
      <c r="G16" s="258"/>
      <c r="H16" s="258"/>
      <c r="I16" s="258"/>
      <c r="J16" s="169"/>
      <c r="K16" s="55"/>
      <c r="L16" s="1"/>
      <c r="M16" s="1"/>
      <c r="N16" s="1"/>
      <c r="O16" s="1"/>
      <c r="Q16" s="1"/>
      <c r="S16" s="1"/>
    </row>
    <row r="17" spans="2:29" ht="13.95" customHeight="1" thickBot="1" x14ac:dyDescent="0.35">
      <c r="B17" s="145"/>
      <c r="C17" s="145"/>
      <c r="D17" s="145"/>
      <c r="H17" s="61"/>
      <c r="K17" s="1"/>
      <c r="L17" s="1"/>
      <c r="M17" s="1"/>
      <c r="N17" s="1"/>
      <c r="O17" s="1"/>
      <c r="Q17" s="1"/>
      <c r="S17" s="1"/>
    </row>
    <row r="18" spans="2:29" ht="20.399999999999999" customHeight="1" x14ac:dyDescent="0.3">
      <c r="B18" s="62" t="s">
        <v>50</v>
      </c>
      <c r="H18" s="1">
        <v>0</v>
      </c>
      <c r="K18" s="1"/>
      <c r="L18" s="1"/>
      <c r="M18" s="1"/>
      <c r="N18" s="1"/>
      <c r="O18" s="1"/>
      <c r="Q18" s="1"/>
      <c r="S18" s="1"/>
      <c r="U18" s="275" t="s">
        <v>101</v>
      </c>
      <c r="V18" s="276"/>
      <c r="W18" s="276"/>
      <c r="X18" s="277"/>
      <c r="Y18" s="254" t="s">
        <v>46</v>
      </c>
      <c r="Z18" s="255"/>
      <c r="AA18" s="261"/>
      <c r="AB18" s="262"/>
      <c r="AC18" s="263"/>
    </row>
    <row r="19" spans="2:29" ht="36" customHeight="1" thickBot="1" x14ac:dyDescent="0.35">
      <c r="B19" s="258" t="s">
        <v>764</v>
      </c>
      <c r="C19" s="258"/>
      <c r="D19" s="258"/>
      <c r="E19" s="258"/>
      <c r="F19" s="169"/>
      <c r="G19" s="169"/>
      <c r="K19" s="1"/>
      <c r="L19" s="1"/>
      <c r="M19" s="1"/>
      <c r="N19" s="1"/>
      <c r="O19" s="1"/>
      <c r="Q19" s="1"/>
      <c r="S19" s="1"/>
      <c r="U19" s="278"/>
      <c r="V19" s="279"/>
      <c r="W19" s="279"/>
      <c r="X19" s="280"/>
      <c r="Y19" s="256"/>
      <c r="Z19" s="257"/>
      <c r="AA19" s="264"/>
      <c r="AB19" s="265"/>
      <c r="AC19" s="266"/>
    </row>
    <row r="20" spans="2:29" ht="21.6" customHeight="1" x14ac:dyDescent="0.3">
      <c r="K20" s="1"/>
      <c r="L20" s="1"/>
      <c r="M20" s="1"/>
      <c r="N20" s="1"/>
      <c r="O20" s="1"/>
      <c r="Q20" s="1"/>
      <c r="S20" s="1"/>
      <c r="U20" s="227" t="s">
        <v>44</v>
      </c>
      <c r="V20" s="229"/>
      <c r="W20" s="229"/>
      <c r="X20" s="229"/>
      <c r="Y20" s="229"/>
      <c r="Z20" s="229"/>
      <c r="AA20" s="229"/>
      <c r="AB20" s="229"/>
      <c r="AC20" s="230"/>
    </row>
    <row r="21" spans="2:29" ht="22.2" customHeight="1" thickBot="1" x14ac:dyDescent="0.45">
      <c r="B21" s="56" t="s">
        <v>45</v>
      </c>
      <c r="C21" s="253" t="s">
        <v>765</v>
      </c>
      <c r="D21" s="253"/>
      <c r="E21" s="253"/>
      <c r="F21" s="170"/>
      <c r="G21" s="170"/>
      <c r="K21" s="1"/>
      <c r="L21" s="1"/>
      <c r="M21" s="1"/>
      <c r="N21" s="1"/>
      <c r="O21" s="1"/>
      <c r="Q21" s="1"/>
      <c r="S21" s="1"/>
      <c r="U21" s="228"/>
      <c r="V21" s="231"/>
      <c r="W21" s="231"/>
      <c r="X21" s="231"/>
      <c r="Y21" s="231"/>
      <c r="Z21" s="231"/>
      <c r="AA21" s="231"/>
      <c r="AB21" s="231"/>
      <c r="AC21" s="232"/>
    </row>
    <row r="22" spans="2:29" ht="22.2" customHeight="1" x14ac:dyDescent="0.35">
      <c r="B22" s="56" t="s">
        <v>55</v>
      </c>
      <c r="C22" s="34" t="s">
        <v>766</v>
      </c>
      <c r="K22" s="1"/>
      <c r="L22" s="1"/>
      <c r="M22" s="1"/>
      <c r="N22" s="1"/>
      <c r="O22" s="1"/>
      <c r="Q22" s="1"/>
      <c r="S22" s="1"/>
      <c r="U22" s="227" t="s">
        <v>54</v>
      </c>
      <c r="V22" s="229"/>
      <c r="W22" s="229"/>
      <c r="X22" s="229"/>
      <c r="Y22" s="229"/>
      <c r="Z22" s="229"/>
      <c r="AA22" s="229"/>
      <c r="AB22" s="229"/>
      <c r="AC22" s="230"/>
    </row>
    <row r="23" spans="2:29" ht="22.2" customHeight="1" thickBot="1" x14ac:dyDescent="0.4">
      <c r="B23" s="56" t="s">
        <v>56</v>
      </c>
      <c r="C23" s="34" t="s">
        <v>57</v>
      </c>
      <c r="K23" s="1"/>
      <c r="L23" s="1"/>
      <c r="M23" s="1"/>
      <c r="N23" s="1"/>
      <c r="O23" s="1"/>
      <c r="Q23" s="1"/>
      <c r="S23" s="1"/>
      <c r="T23" s="1"/>
      <c r="U23" s="228"/>
      <c r="V23" s="231"/>
      <c r="W23" s="231"/>
      <c r="X23" s="231"/>
      <c r="Y23" s="231"/>
      <c r="Z23" s="231"/>
      <c r="AA23" s="231"/>
      <c r="AB23" s="231"/>
      <c r="AC23" s="232"/>
    </row>
    <row r="24" spans="2:29" ht="23.4" customHeight="1" x14ac:dyDescent="0.35">
      <c r="B24" s="56" t="s">
        <v>51</v>
      </c>
      <c r="C24" s="32" t="s">
        <v>52</v>
      </c>
      <c r="K24" s="1"/>
      <c r="L24" s="1"/>
      <c r="M24" s="1"/>
      <c r="N24" s="1"/>
      <c r="O24" s="1"/>
      <c r="Q24" s="1"/>
      <c r="S24" s="1"/>
      <c r="T24" s="1"/>
      <c r="U24" s="227" t="s">
        <v>45</v>
      </c>
      <c r="V24" s="229"/>
      <c r="W24" s="229"/>
      <c r="X24" s="229"/>
      <c r="Y24" s="229"/>
      <c r="Z24" s="229"/>
      <c r="AA24" s="229"/>
      <c r="AB24" s="229"/>
      <c r="AC24" s="230"/>
    </row>
    <row r="25" spans="2:29" ht="15.6" customHeight="1" thickBot="1" x14ac:dyDescent="0.25">
      <c r="K25" s="1"/>
      <c r="L25" s="1"/>
      <c r="M25" s="1"/>
      <c r="N25" s="1"/>
      <c r="O25" s="1"/>
      <c r="Q25" s="1"/>
      <c r="S25" s="1"/>
      <c r="T25" s="1"/>
      <c r="U25" s="228"/>
      <c r="V25" s="231"/>
      <c r="W25" s="231"/>
      <c r="X25" s="231"/>
      <c r="Y25" s="231"/>
      <c r="Z25" s="231"/>
      <c r="AA25" s="231"/>
      <c r="AB25" s="231"/>
      <c r="AC25" s="232"/>
    </row>
    <row r="26" spans="2:29" ht="15.6" customHeight="1" x14ac:dyDescent="0.3">
      <c r="K26" s="1"/>
      <c r="L26" s="1"/>
      <c r="M26" s="1"/>
      <c r="N26" s="1"/>
      <c r="O26" s="1"/>
      <c r="Q26" s="1"/>
      <c r="S26" s="1"/>
      <c r="T26" s="1"/>
    </row>
    <row r="27" spans="2:29" x14ac:dyDescent="0.3">
      <c r="K27" s="1"/>
      <c r="L27" s="1"/>
      <c r="M27" s="1"/>
      <c r="N27" s="1"/>
      <c r="O27" s="1"/>
      <c r="Q27" s="1"/>
      <c r="S27" s="1"/>
      <c r="T27" s="1"/>
    </row>
    <row r="28" spans="2:29" x14ac:dyDescent="0.3">
      <c r="K28" s="1"/>
      <c r="L28" s="1"/>
      <c r="M28" s="1"/>
      <c r="N28" s="1"/>
      <c r="O28" s="1"/>
      <c r="Q28" s="1"/>
      <c r="S28" s="1"/>
      <c r="T28" s="1"/>
    </row>
    <row r="29" spans="2:29" x14ac:dyDescent="0.3">
      <c r="K29" s="1"/>
      <c r="L29" s="1"/>
      <c r="M29" s="1"/>
      <c r="N29" s="1"/>
      <c r="O29" s="1"/>
      <c r="Q29" s="1"/>
      <c r="S29" s="1"/>
      <c r="T29" s="1"/>
    </row>
    <row r="30" spans="2:29" x14ac:dyDescent="0.3">
      <c r="K30" s="1"/>
      <c r="L30" s="1"/>
      <c r="M30" s="1"/>
      <c r="N30" s="1"/>
      <c r="O30" s="1"/>
      <c r="Q30" s="1"/>
      <c r="S30" s="1"/>
      <c r="T30" s="1"/>
    </row>
    <row r="31" spans="2:29" x14ac:dyDescent="0.3">
      <c r="B31" s="27" t="s">
        <v>103</v>
      </c>
      <c r="U31" s="1"/>
      <c r="W31" s="1"/>
      <c r="X31" s="1"/>
      <c r="Y31" s="1"/>
      <c r="AA31" s="1"/>
    </row>
    <row r="32" spans="2:29" ht="13.8" x14ac:dyDescent="0.25">
      <c r="B32" s="29" t="s">
        <v>102</v>
      </c>
      <c r="K32" s="1"/>
      <c r="L32" s="1"/>
      <c r="M32" s="1"/>
      <c r="N32" s="1"/>
      <c r="O32" s="1"/>
      <c r="Q32" s="1"/>
      <c r="S32" s="1"/>
      <c r="T32" s="1"/>
      <c r="U32" s="1"/>
      <c r="W32" s="1"/>
      <c r="X32" s="1"/>
      <c r="Y32" s="1"/>
      <c r="AA32" s="1"/>
    </row>
    <row r="33" spans="2:27" ht="13.8" x14ac:dyDescent="0.25">
      <c r="B33" s="29"/>
      <c r="K33" s="1"/>
      <c r="L33" s="1"/>
      <c r="M33" s="1"/>
      <c r="N33" s="1"/>
      <c r="O33" s="1"/>
      <c r="Q33" s="1"/>
      <c r="S33" s="1"/>
      <c r="T33" s="1"/>
      <c r="U33" s="1"/>
      <c r="W33" s="1"/>
      <c r="X33" s="1"/>
      <c r="Y33" s="1"/>
      <c r="AA33" s="1"/>
    </row>
    <row r="34" spans="2:27" x14ac:dyDescent="0.3">
      <c r="B34" s="163" t="s">
        <v>783</v>
      </c>
    </row>
  </sheetData>
  <sheetProtection algorithmName="SHA-512" hashValue="+NZw3o1RiVsUyq+QwrSkZMcGJAtwhg9oHtbxCPNnTVluCYy4qRzkXMauA2oqFm8EEc4B68QfrqEHpVk7poZM3Q==" saltValue="DgdWSpjYQSe9tiSM3vx1UQ==" spinCount="100000" sheet="1" insertRows="0" insertHyperlinks="0" deleteColumns="0" deleteRows="0"/>
  <mergeCells count="26">
    <mergeCell ref="AD3:AE3"/>
    <mergeCell ref="AA18:AC19"/>
    <mergeCell ref="R1:Z2"/>
    <mergeCell ref="C1:M1"/>
    <mergeCell ref="U18:X19"/>
    <mergeCell ref="B19:E19"/>
    <mergeCell ref="B4:C4"/>
    <mergeCell ref="T3:V3"/>
    <mergeCell ref="X3:Z3"/>
    <mergeCell ref="N4:Z4"/>
    <mergeCell ref="U24:U25"/>
    <mergeCell ref="V24:AC25"/>
    <mergeCell ref="N11:P11"/>
    <mergeCell ref="L2:M4"/>
    <mergeCell ref="K11:M11"/>
    <mergeCell ref="B2:K2"/>
    <mergeCell ref="C3:H3"/>
    <mergeCell ref="N1:P3"/>
    <mergeCell ref="C21:E21"/>
    <mergeCell ref="V22:AC23"/>
    <mergeCell ref="U20:U21"/>
    <mergeCell ref="Y18:Z19"/>
    <mergeCell ref="U22:U23"/>
    <mergeCell ref="V20:AC21"/>
    <mergeCell ref="B16:I16"/>
    <mergeCell ref="AB3:AC3"/>
  </mergeCells>
  <conditionalFormatting sqref="G5:G10">
    <cfRule type="cellIs" dxfId="0" priority="3" operator="equal">
      <formula>0</formula>
    </cfRule>
  </conditionalFormatting>
  <dataValidations count="2">
    <dataValidation type="list" allowBlank="1" showInputMessage="1" showErrorMessage="1" sqref="B5:B10" xr:uid="{00000000-0002-0000-0000-000000000000}">
      <formula1>INDIRECT($C$3)</formula1>
    </dataValidation>
    <dataValidation allowBlank="1" showInputMessage="1" showErrorMessage="1" promptTitle="Figyelem!" prompt="A Hozamemelés% megadása kötelező! Ha nem szeretne emelni a 0%-ot válassza ki!!!" sqref="H5:H10" xr:uid="{9E0CF934-6229-4F02-BD35-F434F430C920}"/>
  </dataValidations>
  <hyperlinks>
    <hyperlink ref="C21" r:id="rId1" xr:uid="{00000000-0004-0000-0000-000000000000}"/>
  </hyperlinks>
  <printOptions horizontalCentered="1"/>
  <pageMargins left="0.31496062992125984" right="0.31496062992125984" top="0.15748031496062992" bottom="0.15748031496062992" header="0.31496062992125984" footer="0.31496062992125984"/>
  <pageSetup paperSize="9" scale="4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2" r:id="rId5" name="Check Box 40">
              <controlPr defaultSize="0" autoFill="0" autoLine="0" autoPict="0" altText="">
                <anchor moveWithCells="1">
                  <from>
                    <xdr:col>11</xdr:col>
                    <xdr:colOff>22860</xdr:colOff>
                    <xdr:row>4</xdr:row>
                    <xdr:rowOff>0</xdr:rowOff>
                  </from>
                  <to>
                    <xdr:col>13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" name="Check Box 66">
              <controlPr defaultSize="0" autoFill="0" autoLine="0" autoPict="0">
                <anchor moveWithCells="1">
                  <from>
                    <xdr:col>11</xdr:col>
                    <xdr:colOff>22860</xdr:colOff>
                    <xdr:row>5</xdr:row>
                    <xdr:rowOff>0</xdr:rowOff>
                  </from>
                  <to>
                    <xdr:col>13</xdr:col>
                    <xdr:colOff>60960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" name="Check Box 67">
              <controlPr defaultSize="0" autoFill="0" autoLine="0" autoPict="0">
                <anchor moveWithCells="1">
                  <from>
                    <xdr:col>11</xdr:col>
                    <xdr:colOff>22860</xdr:colOff>
                    <xdr:row>6</xdr:row>
                    <xdr:rowOff>0</xdr:rowOff>
                  </from>
                  <to>
                    <xdr:col>13</xdr:col>
                    <xdr:colOff>60960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8" name="Check Box 68">
              <controlPr defaultSize="0" autoFill="0" autoLine="0" autoPict="0">
                <anchor moveWithCells="1">
                  <from>
                    <xdr:col>11</xdr:col>
                    <xdr:colOff>22860</xdr:colOff>
                    <xdr:row>7</xdr:row>
                    <xdr:rowOff>0</xdr:rowOff>
                  </from>
                  <to>
                    <xdr:col>13</xdr:col>
                    <xdr:colOff>60960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9" name="Check Box 69">
              <controlPr defaultSize="0" autoFill="0" autoLine="0" autoPict="0">
                <anchor moveWithCells="1">
                  <from>
                    <xdr:col>11</xdr:col>
                    <xdr:colOff>22860</xdr:colOff>
                    <xdr:row>8</xdr:row>
                    <xdr:rowOff>0</xdr:rowOff>
                  </from>
                  <to>
                    <xdr:col>13</xdr:col>
                    <xdr:colOff>60960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0" name="Check Box 70">
              <controlPr defaultSize="0" autoFill="0" autoLine="0" autoPict="0">
                <anchor moveWithCells="1">
                  <from>
                    <xdr:col>11</xdr:col>
                    <xdr:colOff>22860</xdr:colOff>
                    <xdr:row>9</xdr:row>
                    <xdr:rowOff>0</xdr:rowOff>
                  </from>
                  <to>
                    <xdr:col>13</xdr:col>
                    <xdr:colOff>60960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1" name="Check Box 89">
              <controlPr defaultSize="0" autoFill="0" autoLine="0" autoPict="0">
                <anchor moveWithCells="1">
                  <from>
                    <xdr:col>19</xdr:col>
                    <xdr:colOff>22860</xdr:colOff>
                    <xdr:row>4</xdr:row>
                    <xdr:rowOff>7620</xdr:rowOff>
                  </from>
                  <to>
                    <xdr:col>20</xdr:col>
                    <xdr:colOff>472440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12" name="Check Box 90">
              <controlPr defaultSize="0" autoFill="0" autoLine="0" autoPict="0">
                <anchor moveWithCells="1">
                  <from>
                    <xdr:col>19</xdr:col>
                    <xdr:colOff>22860</xdr:colOff>
                    <xdr:row>4</xdr:row>
                    <xdr:rowOff>525780</xdr:rowOff>
                  </from>
                  <to>
                    <xdr:col>20</xdr:col>
                    <xdr:colOff>472440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13" name="Check Box 91">
              <controlPr defaultSize="0" autoFill="0" autoLine="0" autoPict="0">
                <anchor moveWithCells="1">
                  <from>
                    <xdr:col>19</xdr:col>
                    <xdr:colOff>22860</xdr:colOff>
                    <xdr:row>5</xdr:row>
                    <xdr:rowOff>525780</xdr:rowOff>
                  </from>
                  <to>
                    <xdr:col>20</xdr:col>
                    <xdr:colOff>472440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4" name="Check Box 92">
              <controlPr defaultSize="0" autoFill="0" autoLine="0" autoPict="0">
                <anchor moveWithCells="1">
                  <from>
                    <xdr:col>19</xdr:col>
                    <xdr:colOff>22860</xdr:colOff>
                    <xdr:row>7</xdr:row>
                    <xdr:rowOff>0</xdr:rowOff>
                  </from>
                  <to>
                    <xdr:col>20</xdr:col>
                    <xdr:colOff>472440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5" name="Check Box 93">
              <controlPr defaultSize="0" autoFill="0" autoLine="0" autoPict="0">
                <anchor moveWithCells="1">
                  <from>
                    <xdr:col>19</xdr:col>
                    <xdr:colOff>22860</xdr:colOff>
                    <xdr:row>8</xdr:row>
                    <xdr:rowOff>0</xdr:rowOff>
                  </from>
                  <to>
                    <xdr:col>20</xdr:col>
                    <xdr:colOff>472440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6" name="Check Box 94">
              <controlPr defaultSize="0" autoFill="0" autoLine="0" autoPict="0">
                <anchor moveWithCells="1">
                  <from>
                    <xdr:col>19</xdr:col>
                    <xdr:colOff>22860</xdr:colOff>
                    <xdr:row>8</xdr:row>
                    <xdr:rowOff>525780</xdr:rowOff>
                  </from>
                  <to>
                    <xdr:col>20</xdr:col>
                    <xdr:colOff>472440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7" name="Button 118">
              <controlPr defaultSize="0" print="0" autoFill="0" autoPict="0" macro="[0]!Nyomtatás">
                <anchor moveWithCells="1">
                  <from>
                    <xdr:col>1</xdr:col>
                    <xdr:colOff>99060</xdr:colOff>
                    <xdr:row>26</xdr:row>
                    <xdr:rowOff>38100</xdr:rowOff>
                  </from>
                  <to>
                    <xdr:col>2</xdr:col>
                    <xdr:colOff>213360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8" name="Check Box 133">
              <controlPr defaultSize="0" autoFill="0" autoLine="0" autoPict="0">
                <anchor moveWithCells="1">
                  <from>
                    <xdr:col>23</xdr:col>
                    <xdr:colOff>22860</xdr:colOff>
                    <xdr:row>4</xdr:row>
                    <xdr:rowOff>7620</xdr:rowOff>
                  </from>
                  <to>
                    <xdr:col>24</xdr:col>
                    <xdr:colOff>480060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9" name="Check Box 134">
              <controlPr defaultSize="0" autoFill="0" autoLine="0" autoPict="0">
                <anchor moveWithCells="1">
                  <from>
                    <xdr:col>23</xdr:col>
                    <xdr:colOff>22860</xdr:colOff>
                    <xdr:row>5</xdr:row>
                    <xdr:rowOff>7620</xdr:rowOff>
                  </from>
                  <to>
                    <xdr:col>24</xdr:col>
                    <xdr:colOff>480060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20" name="Check Box 135">
              <controlPr defaultSize="0" autoFill="0" autoLine="0" autoPict="0">
                <anchor moveWithCells="1">
                  <from>
                    <xdr:col>23</xdr:col>
                    <xdr:colOff>22860</xdr:colOff>
                    <xdr:row>6</xdr:row>
                    <xdr:rowOff>7620</xdr:rowOff>
                  </from>
                  <to>
                    <xdr:col>24</xdr:col>
                    <xdr:colOff>480060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1" name="Check Box 136">
              <controlPr defaultSize="0" autoFill="0" autoLine="0" autoPict="0">
                <anchor moveWithCells="1">
                  <from>
                    <xdr:col>23</xdr:col>
                    <xdr:colOff>22860</xdr:colOff>
                    <xdr:row>7</xdr:row>
                    <xdr:rowOff>7620</xdr:rowOff>
                  </from>
                  <to>
                    <xdr:col>24</xdr:col>
                    <xdr:colOff>480060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2" name="Check Box 137">
              <controlPr defaultSize="0" autoFill="0" autoLine="0" autoPict="0">
                <anchor moveWithCells="1">
                  <from>
                    <xdr:col>23</xdr:col>
                    <xdr:colOff>22860</xdr:colOff>
                    <xdr:row>8</xdr:row>
                    <xdr:rowOff>7620</xdr:rowOff>
                  </from>
                  <to>
                    <xdr:col>24</xdr:col>
                    <xdr:colOff>480060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23" name="Check Box 138">
              <controlPr defaultSize="0" autoFill="0" autoLine="0" autoPict="0">
                <anchor moveWithCells="1">
                  <from>
                    <xdr:col>23</xdr:col>
                    <xdr:colOff>22860</xdr:colOff>
                    <xdr:row>9</xdr:row>
                    <xdr:rowOff>7620</xdr:rowOff>
                  </from>
                  <to>
                    <xdr:col>24</xdr:col>
                    <xdr:colOff>480060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24" name="Check Box 149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4</xdr:row>
                    <xdr:rowOff>0</xdr:rowOff>
                  </from>
                  <to>
                    <xdr:col>15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25" name="Check Box 150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4</xdr:row>
                    <xdr:rowOff>0</xdr:rowOff>
                  </from>
                  <to>
                    <xdr:col>15</xdr:col>
                    <xdr:colOff>22860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26" name="Check Box 186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5</xdr:row>
                    <xdr:rowOff>0</xdr:rowOff>
                  </from>
                  <to>
                    <xdr:col>15</xdr:col>
                    <xdr:colOff>60960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27" name="Check Box 187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5</xdr:row>
                    <xdr:rowOff>0</xdr:rowOff>
                  </from>
                  <to>
                    <xdr:col>15</xdr:col>
                    <xdr:colOff>60960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28" name="Check Box 188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6</xdr:row>
                    <xdr:rowOff>0</xdr:rowOff>
                  </from>
                  <to>
                    <xdr:col>15</xdr:col>
                    <xdr:colOff>60960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29" name="Check Box 189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6</xdr:row>
                    <xdr:rowOff>0</xdr:rowOff>
                  </from>
                  <to>
                    <xdr:col>15</xdr:col>
                    <xdr:colOff>60960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30" name="Check Box 190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7</xdr:row>
                    <xdr:rowOff>0</xdr:rowOff>
                  </from>
                  <to>
                    <xdr:col>15</xdr:col>
                    <xdr:colOff>60960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31" name="Check Box 191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7</xdr:row>
                    <xdr:rowOff>0</xdr:rowOff>
                  </from>
                  <to>
                    <xdr:col>15</xdr:col>
                    <xdr:colOff>60960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32" name="Check Box 192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15</xdr:col>
                    <xdr:colOff>60960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33" name="Check Box 193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15</xdr:col>
                    <xdr:colOff>60960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34" name="Check Box 194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9</xdr:row>
                    <xdr:rowOff>0</xdr:rowOff>
                  </from>
                  <to>
                    <xdr:col>15</xdr:col>
                    <xdr:colOff>60960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35" name="Check Box 195">
              <controlPr defaultSize="0" autoFill="0" autoLine="0" autoPict="0" altText="">
                <anchor moveWithCells="1">
                  <from>
                    <xdr:col>13</xdr:col>
                    <xdr:colOff>22860</xdr:colOff>
                    <xdr:row>9</xdr:row>
                    <xdr:rowOff>0</xdr:rowOff>
                  </from>
                  <to>
                    <xdr:col>15</xdr:col>
                    <xdr:colOff>60960</xdr:colOff>
                    <xdr:row>9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Segéd!$A$2:$A$6</xm:f>
          </x14:formula1>
          <xm:sqref>C3</xm:sqref>
        </x14:dataValidation>
        <x14:dataValidation type="list" allowBlank="1" showInputMessage="1" showErrorMessage="1" xr:uid="{BE7FA096-981A-4A8F-B2B7-FF8FB8EB2A4A}">
          <x14:formula1>
            <xm:f>Segéd!$M$3:$M$8</xm:f>
          </x14:formula1>
          <xm:sqref>F5:F10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pageSetUpPr fitToPage="1"/>
  </sheetPr>
  <dimension ref="A1:BD19"/>
  <sheetViews>
    <sheetView zoomScale="90" zoomScaleNormal="90" workbookViewId="0">
      <pane xSplit="2" topLeftCell="R1" activePane="topRight" state="frozen"/>
      <selection pane="topRight" activeCell="U6" sqref="U6"/>
    </sheetView>
  </sheetViews>
  <sheetFormatPr defaultRowHeight="14.4" x14ac:dyDescent="0.3"/>
  <cols>
    <col min="1" max="1" width="6.33203125" bestFit="1" customWidth="1"/>
    <col min="2" max="2" width="35.6640625" customWidth="1"/>
    <col min="3" max="3" width="12.5546875" customWidth="1"/>
    <col min="4" max="5" width="12.88671875" customWidth="1"/>
    <col min="6" max="8" width="14" customWidth="1"/>
    <col min="9" max="9" width="17" customWidth="1"/>
    <col min="10" max="10" width="2.109375" customWidth="1"/>
    <col min="11" max="12" width="12.6640625" customWidth="1"/>
    <col min="13" max="13" width="2.109375" customWidth="1"/>
    <col min="14" max="20" width="9.6640625" customWidth="1"/>
    <col min="21" max="21" width="12.5546875" customWidth="1"/>
    <col min="22" max="22" width="9.6640625" customWidth="1"/>
    <col min="23" max="23" width="2.109375" customWidth="1"/>
    <col min="24" max="24" width="17.5546875" customWidth="1"/>
    <col min="25" max="27" width="12" customWidth="1"/>
    <col min="28" max="28" width="10.44140625" customWidth="1"/>
    <col min="29" max="29" width="9.88671875" customWidth="1"/>
    <col min="30" max="30" width="9.6640625" customWidth="1"/>
    <col min="31" max="31" width="2.109375" customWidth="1"/>
    <col min="32" max="34" width="12.6640625" customWidth="1"/>
    <col min="35" max="35" width="12.33203125" customWidth="1"/>
    <col min="36" max="37" width="12" customWidth="1"/>
    <col min="38" max="39" width="12.44140625" customWidth="1"/>
    <col min="40" max="40" width="2.109375" customWidth="1"/>
    <col min="41" max="43" width="10.6640625" customWidth="1"/>
    <col min="44" max="45" width="12.109375" bestFit="1" customWidth="1"/>
    <col min="46" max="48" width="10.6640625" customWidth="1"/>
    <col min="49" max="49" width="2.109375" customWidth="1"/>
    <col min="50" max="51" width="15.33203125" customWidth="1"/>
    <col min="52" max="54" width="14.33203125" customWidth="1"/>
    <col min="55" max="55" width="13.88671875" customWidth="1"/>
    <col min="56" max="56" width="10.6640625" customWidth="1"/>
    <col min="57" max="58" width="3.6640625" customWidth="1"/>
  </cols>
  <sheetData>
    <row r="1" spans="1:56" ht="15" thickBot="1" x14ac:dyDescent="0.35">
      <c r="J1" s="76"/>
      <c r="K1" s="302"/>
      <c r="L1" s="303"/>
      <c r="M1" s="76"/>
      <c r="N1" s="306" t="s">
        <v>748</v>
      </c>
      <c r="O1" s="307"/>
      <c r="P1" s="307"/>
      <c r="Q1" s="307"/>
      <c r="R1" s="307"/>
      <c r="S1" s="307"/>
      <c r="T1" s="307"/>
      <c r="U1" s="307"/>
      <c r="V1" s="308"/>
      <c r="W1" s="76"/>
      <c r="X1" s="112"/>
      <c r="Y1" s="327" t="s">
        <v>768</v>
      </c>
      <c r="Z1" s="328"/>
      <c r="AA1" s="328"/>
      <c r="AB1" s="328"/>
      <c r="AC1" s="328"/>
      <c r="AD1" s="329"/>
      <c r="AE1" s="76"/>
      <c r="AF1" s="321" t="s">
        <v>754</v>
      </c>
      <c r="AG1" s="322"/>
      <c r="AH1" s="322"/>
      <c r="AI1" s="322"/>
      <c r="AJ1" s="322"/>
      <c r="AK1" s="322"/>
      <c r="AL1" s="322"/>
      <c r="AM1" s="323"/>
      <c r="AN1" s="76"/>
      <c r="AO1" s="333" t="s">
        <v>755</v>
      </c>
      <c r="AP1" s="334"/>
      <c r="AQ1" s="334"/>
      <c r="AR1" s="334"/>
      <c r="AS1" s="334"/>
      <c r="AT1" s="334"/>
      <c r="AU1" s="334"/>
      <c r="AV1" s="335"/>
      <c r="AW1" s="76"/>
      <c r="AX1" s="5"/>
      <c r="AY1" s="5"/>
      <c r="BD1" s="5"/>
    </row>
    <row r="2" spans="1:56" ht="15.6" customHeight="1" thickTop="1" thickBot="1" x14ac:dyDescent="0.35">
      <c r="A2" s="289" t="s">
        <v>2</v>
      </c>
      <c r="B2" s="291" t="s">
        <v>39</v>
      </c>
      <c r="C2" s="7"/>
      <c r="D2" s="7"/>
      <c r="E2" s="7"/>
      <c r="F2" s="7"/>
      <c r="G2" s="58"/>
      <c r="H2" s="58"/>
      <c r="I2" s="58"/>
      <c r="J2" s="77"/>
      <c r="K2" s="304"/>
      <c r="L2" s="305"/>
      <c r="M2" s="77"/>
      <c r="N2" s="309"/>
      <c r="O2" s="310"/>
      <c r="P2" s="310"/>
      <c r="Q2" s="310"/>
      <c r="R2" s="310"/>
      <c r="S2" s="310"/>
      <c r="T2" s="310"/>
      <c r="U2" s="310"/>
      <c r="V2" s="311"/>
      <c r="W2" s="77"/>
      <c r="X2" s="113" t="s">
        <v>40</v>
      </c>
      <c r="Y2" s="330"/>
      <c r="Z2" s="331"/>
      <c r="AA2" s="331"/>
      <c r="AB2" s="331"/>
      <c r="AC2" s="331"/>
      <c r="AD2" s="332"/>
      <c r="AE2" s="77"/>
      <c r="AF2" s="324"/>
      <c r="AG2" s="325"/>
      <c r="AH2" s="325"/>
      <c r="AI2" s="325"/>
      <c r="AJ2" s="325"/>
      <c r="AK2" s="325"/>
      <c r="AL2" s="325"/>
      <c r="AM2" s="326"/>
      <c r="AN2" s="77"/>
      <c r="AO2" s="336"/>
      <c r="AP2" s="337"/>
      <c r="AQ2" s="337"/>
      <c r="AR2" s="337"/>
      <c r="AS2" s="337"/>
      <c r="AT2" s="337"/>
      <c r="AU2" s="337"/>
      <c r="AV2" s="338"/>
      <c r="AW2" s="77"/>
      <c r="AX2" s="4"/>
      <c r="AY2" s="4"/>
      <c r="AZ2" s="14"/>
      <c r="BA2" s="14"/>
      <c r="BB2" s="14"/>
      <c r="BC2" s="15"/>
      <c r="BD2" s="4"/>
    </row>
    <row r="3" spans="1:56" ht="28.95" customHeight="1" thickTop="1" x14ac:dyDescent="0.3">
      <c r="A3" s="290"/>
      <c r="B3" s="292"/>
      <c r="C3" s="298" t="s">
        <v>42</v>
      </c>
      <c r="D3" s="299"/>
      <c r="E3" s="299"/>
      <c r="F3" s="299"/>
      <c r="G3" s="300" t="str">
        <f>'Ajánlati tábla'!I4</f>
        <v>Kalkulált biztosítási
érték (HUF)</v>
      </c>
      <c r="H3" s="300" t="str">
        <f>'Ajánlati tábla'!J4</f>
        <v>Eemlés utáni Kalkulált biztosítási
érték (HUF)</v>
      </c>
      <c r="I3" s="300" t="str">
        <f>'Ajánlati tábla'!K4</f>
        <v>Egy hektárra jutó biztosítási érték (HUF)</v>
      </c>
      <c r="J3" s="78"/>
      <c r="K3" s="312"/>
      <c r="L3" s="313"/>
      <c r="M3" s="78"/>
      <c r="N3" s="316" t="s">
        <v>110</v>
      </c>
      <c r="O3" s="317"/>
      <c r="P3" s="317"/>
      <c r="Q3" s="317" t="s">
        <v>747</v>
      </c>
      <c r="R3" s="317"/>
      <c r="S3" s="317"/>
      <c r="T3" s="317"/>
      <c r="U3" s="317" t="s">
        <v>112</v>
      </c>
      <c r="V3" s="318"/>
      <c r="W3" s="78"/>
      <c r="X3" s="293" t="s">
        <v>41</v>
      </c>
      <c r="Y3" s="294"/>
      <c r="Z3" s="294"/>
      <c r="AA3" s="294"/>
      <c r="AB3" s="294"/>
      <c r="AC3" s="294"/>
      <c r="AD3" s="295"/>
      <c r="AE3" s="78"/>
      <c r="AF3" s="339" t="s">
        <v>94</v>
      </c>
      <c r="AG3" s="340"/>
      <c r="AH3" s="340"/>
      <c r="AI3" s="319"/>
      <c r="AJ3" s="319"/>
      <c r="AK3" s="319"/>
      <c r="AL3" s="319"/>
      <c r="AM3" s="320"/>
      <c r="AN3" s="78"/>
      <c r="AO3" s="341" t="s">
        <v>95</v>
      </c>
      <c r="AP3" s="342"/>
      <c r="AQ3" s="342"/>
      <c r="AR3" s="343"/>
      <c r="AS3" s="343"/>
      <c r="AT3" s="343"/>
      <c r="AU3" s="343"/>
      <c r="AV3" s="344"/>
      <c r="AW3" s="78"/>
      <c r="AX3" s="314"/>
      <c r="AY3" s="314"/>
      <c r="AZ3" s="314"/>
      <c r="BA3" s="314"/>
      <c r="BB3" s="314"/>
      <c r="BC3" s="314"/>
      <c r="BD3" s="4"/>
    </row>
    <row r="4" spans="1:56" ht="28.95" customHeight="1" x14ac:dyDescent="0.3">
      <c r="A4" s="290"/>
      <c r="B4" s="292"/>
      <c r="C4" s="40"/>
      <c r="D4" s="41"/>
      <c r="E4" s="41"/>
      <c r="F4" s="41"/>
      <c r="G4" s="300"/>
      <c r="H4" s="300"/>
      <c r="I4" s="300"/>
      <c r="J4" s="78"/>
      <c r="K4" s="312"/>
      <c r="L4" s="313"/>
      <c r="M4" s="78"/>
      <c r="N4" s="316"/>
      <c r="O4" s="317"/>
      <c r="P4" s="317"/>
      <c r="Q4" s="317"/>
      <c r="R4" s="317"/>
      <c r="S4" s="317"/>
      <c r="T4" s="317"/>
      <c r="U4" s="317"/>
      <c r="V4" s="318"/>
      <c r="W4" s="78"/>
      <c r="X4" s="296" t="s">
        <v>40</v>
      </c>
      <c r="Y4" s="297"/>
      <c r="Z4" s="103"/>
      <c r="AA4" s="104"/>
      <c r="AB4" s="104"/>
      <c r="AC4" s="104"/>
      <c r="AD4" s="105"/>
      <c r="AE4" s="78"/>
      <c r="AF4" s="339"/>
      <c r="AG4" s="340"/>
      <c r="AH4" s="340"/>
      <c r="AI4" s="319"/>
      <c r="AJ4" s="319"/>
      <c r="AK4" s="319"/>
      <c r="AL4" s="319"/>
      <c r="AM4" s="320"/>
      <c r="AN4" s="78"/>
      <c r="AO4" s="341"/>
      <c r="AP4" s="342"/>
      <c r="AQ4" s="342"/>
      <c r="AR4" s="343"/>
      <c r="AS4" s="343"/>
      <c r="AT4" s="343"/>
      <c r="AU4" s="343"/>
      <c r="AV4" s="344"/>
      <c r="AW4" s="78"/>
      <c r="AX4" s="315"/>
      <c r="AY4" s="315"/>
      <c r="AZ4" s="315"/>
      <c r="BA4" s="315"/>
      <c r="BB4" s="315"/>
      <c r="BC4" s="315"/>
      <c r="BD4" s="4"/>
    </row>
    <row r="5" spans="1:56" ht="253.2" customHeight="1" x14ac:dyDescent="0.3">
      <c r="A5" s="290"/>
      <c r="B5" s="292"/>
      <c r="C5" s="59" t="str">
        <f>'Ajánlati tábla'!D4</f>
        <v>Biztosítandó terület (ha)</v>
      </c>
      <c r="D5" s="59" t="str">
        <f>'Ajánlati tábla'!E4</f>
        <v>Várható hozam (tonna/ha)</v>
      </c>
      <c r="E5" s="59" t="str">
        <f>'Ajánlati tábla'!G4</f>
        <v>Emelés utáni hozam (tonna/ha)</v>
      </c>
      <c r="F5" s="59" t="str">
        <f>'Ajánlati tábla'!H4</f>
        <v>Termény biztosítandó egységára (tonna/HUF)</v>
      </c>
      <c r="G5" s="301"/>
      <c r="H5" s="301"/>
      <c r="I5" s="301"/>
      <c r="J5" s="79"/>
      <c r="K5" s="96" t="s">
        <v>99</v>
      </c>
      <c r="L5" s="97" t="s">
        <v>100</v>
      </c>
      <c r="M5" s="79"/>
      <c r="N5" s="85" t="s">
        <v>111</v>
      </c>
      <c r="O5" s="86" t="s">
        <v>109</v>
      </c>
      <c r="P5" s="86" t="s">
        <v>114</v>
      </c>
      <c r="Q5" s="86" t="s">
        <v>742</v>
      </c>
      <c r="R5" s="86" t="s">
        <v>743</v>
      </c>
      <c r="S5" s="86" t="s">
        <v>745</v>
      </c>
      <c r="T5" s="86" t="s">
        <v>746</v>
      </c>
      <c r="U5" s="86" t="s">
        <v>744</v>
      </c>
      <c r="V5" s="87" t="s">
        <v>113</v>
      </c>
      <c r="W5" s="79"/>
      <c r="X5" s="106" t="s">
        <v>33</v>
      </c>
      <c r="Y5" s="107" t="s">
        <v>43</v>
      </c>
      <c r="Z5" s="107" t="s">
        <v>91</v>
      </c>
      <c r="AA5" s="107" t="s">
        <v>89</v>
      </c>
      <c r="AB5" s="107" t="s">
        <v>90</v>
      </c>
      <c r="AC5" s="107" t="s">
        <v>752</v>
      </c>
      <c r="AD5" s="108" t="s">
        <v>753</v>
      </c>
      <c r="AE5" s="79"/>
      <c r="AF5" s="118" t="s">
        <v>58</v>
      </c>
      <c r="AG5" s="119" t="s">
        <v>93</v>
      </c>
      <c r="AH5" s="119" t="s">
        <v>92</v>
      </c>
      <c r="AI5" s="120" t="s">
        <v>33</v>
      </c>
      <c r="AJ5" s="120" t="s">
        <v>43</v>
      </c>
      <c r="AK5" s="120" t="s">
        <v>91</v>
      </c>
      <c r="AL5" s="119" t="s">
        <v>87</v>
      </c>
      <c r="AM5" s="121" t="s">
        <v>88</v>
      </c>
      <c r="AN5" s="79"/>
      <c r="AO5" s="129" t="s">
        <v>96</v>
      </c>
      <c r="AP5" s="130" t="s">
        <v>97</v>
      </c>
      <c r="AQ5" s="130" t="s">
        <v>98</v>
      </c>
      <c r="AR5" s="131" t="s">
        <v>33</v>
      </c>
      <c r="AS5" s="131" t="s">
        <v>43</v>
      </c>
      <c r="AT5" s="131" t="s">
        <v>91</v>
      </c>
      <c r="AU5" s="130" t="s">
        <v>87</v>
      </c>
      <c r="AV5" s="132" t="s">
        <v>88</v>
      </c>
      <c r="AW5" s="79"/>
      <c r="AX5" s="42" t="s">
        <v>106</v>
      </c>
      <c r="AY5" s="42" t="s">
        <v>758</v>
      </c>
      <c r="AZ5" s="42" t="s">
        <v>757</v>
      </c>
      <c r="BA5" s="42" t="s">
        <v>759</v>
      </c>
      <c r="BB5" s="60" t="s">
        <v>105</v>
      </c>
      <c r="BC5" s="60" t="s">
        <v>104</v>
      </c>
      <c r="BD5" s="60" t="s">
        <v>756</v>
      </c>
    </row>
    <row r="6" spans="1:56" x14ac:dyDescent="0.3">
      <c r="A6" s="3" t="str">
        <f>IFERROR(VLOOKUP(B6,'Díjak-növények'!B:AF,30,FALSE),"====")</f>
        <v>====</v>
      </c>
      <c r="B6" s="2">
        <f>'Ajánlati tábla'!B5</f>
        <v>0</v>
      </c>
      <c r="C6" s="8">
        <f>'Ajánlati tábla'!D5</f>
        <v>0</v>
      </c>
      <c r="D6" s="8">
        <f>'Ajánlati tábla'!E5</f>
        <v>0</v>
      </c>
      <c r="E6" s="8">
        <f>+'Ajánlati tábla'!G5</f>
        <v>0</v>
      </c>
      <c r="F6" s="9">
        <f>'Ajánlati tábla'!H5</f>
        <v>0</v>
      </c>
      <c r="G6" s="176">
        <f>IF(A6="------",0,C6*D6*F6)</f>
        <v>0</v>
      </c>
      <c r="H6" s="176">
        <f>IF(A6="------",0,C6*E6*F6)</f>
        <v>0</v>
      </c>
      <c r="I6" s="10" t="str">
        <f>IFERROR(IF(E6=0,G6/C6,H6/C6),"")</f>
        <v/>
      </c>
      <c r="J6" s="80"/>
      <c r="K6" s="98" t="b">
        <v>1</v>
      </c>
      <c r="L6" s="99" t="str">
        <f t="shared" ref="L6:L11" si="0">IF(G6=0,"-----",IF(K6,"Igen","Nem"))</f>
        <v>-----</v>
      </c>
      <c r="M6" s="80"/>
      <c r="N6" s="84" t="str">
        <f>VLOOKUP(A6,'Díjak-növények'!A:E,3,0)</f>
        <v>Nem</v>
      </c>
      <c r="O6" s="88" t="b">
        <v>1</v>
      </c>
      <c r="P6" s="89" t="str">
        <f t="shared" ref="P6:P11" si="1">IF(F6=0,"-----",IF(N6="Nem","Nincs",IF(O6,"Igen","Nem")))</f>
        <v>-----</v>
      </c>
      <c r="Q6" s="90">
        <f>IF(P6="Igen",VLOOKUP(A6,'Díjak-növények'!$A$5:$Z$311,22,0),0)</f>
        <v>0</v>
      </c>
      <c r="R6" s="90">
        <f>IF(P6="Igen",VLOOKUP(A6,'Díjak-növények'!$A$5:$AA$311,26,0)-Q6,0)</f>
        <v>0</v>
      </c>
      <c r="S6" s="91">
        <f>IFERROR(G6*Q6/100,0)</f>
        <v>0</v>
      </c>
      <c r="T6" s="91">
        <f t="shared" ref="T6:T11" si="2">IFERROR(G6*R6/100,0)</f>
        <v>0</v>
      </c>
      <c r="U6" s="88">
        <f>S6+T6</f>
        <v>0</v>
      </c>
      <c r="V6" s="92">
        <f>IF(L6="-----",0,IF(L6="Nem",U6,S6*$D$15+T6))</f>
        <v>0</v>
      </c>
      <c r="W6" s="80"/>
      <c r="X6" s="109">
        <f>Y6+Z6</f>
        <v>0</v>
      </c>
      <c r="Y6" s="110">
        <f t="shared" ref="Y6:Y11" si="3">G6*(AA6+AC6)/100</f>
        <v>0</v>
      </c>
      <c r="Z6" s="110">
        <f t="shared" ref="Z6:Z11" si="4">G6*(AB6+AD6)/100</f>
        <v>0</v>
      </c>
      <c r="AA6" s="111">
        <v>0</v>
      </c>
      <c r="AB6" s="111">
        <f>IF($P6="Igen",0,VLOOKUP($A6,'Díjak-növények'!$A:$Z,12,0))</f>
        <v>0</v>
      </c>
      <c r="AC6" s="111">
        <f>IF($P6="Igen",0,VLOOKUP($A6,'Díjak-növények'!$A:$Z,13,0))</f>
        <v>0</v>
      </c>
      <c r="AD6" s="114">
        <f>IF($P6="Igen",0,VLOOKUP($A6,'Díjak-növények'!$A:$Z,14,0))</f>
        <v>0</v>
      </c>
      <c r="AE6" s="80"/>
      <c r="AF6" s="122" t="str">
        <f>VLOOKUP($A6,'Díjak-növények'!$A:$Z,5,0)</f>
        <v>Nem</v>
      </c>
      <c r="AG6" s="123" t="b">
        <v>0</v>
      </c>
      <c r="AH6" s="123" t="str">
        <f t="shared" ref="AH6:AH11" si="5">IF(G6=0,"-----",IF(OR(AF6="Nem",P6="Igen"),"Nincs",IF(AG6,"Igen","Nem")))</f>
        <v>-----</v>
      </c>
      <c r="AI6" s="124">
        <f>AJ6+AK6</f>
        <v>0</v>
      </c>
      <c r="AJ6" s="124">
        <f t="shared" ref="AJ6:AJ11" si="6">IF(AH6="Igen",G6*AL6/100,0)</f>
        <v>0</v>
      </c>
      <c r="AK6" s="124">
        <f t="shared" ref="AK6:AK11" si="7">IF(AH6="Igen",G6*AM6/100,0)</f>
        <v>0</v>
      </c>
      <c r="AL6" s="122">
        <f>IF($AH6="Igen",VLOOKUP($A6,'Díjak-növények'!$A:$Z,18,0),0)</f>
        <v>0</v>
      </c>
      <c r="AM6" s="122">
        <f>IF($AH6="Igen",VLOOKUP($A6,'Díjak-növények'!$A:$Z,19,0),0)</f>
        <v>0</v>
      </c>
      <c r="AN6" s="80"/>
      <c r="AO6" s="133" t="str">
        <f>VLOOKUP($A6,'Díjak-növények'!$A:$Z,4,0)</f>
        <v>Nem</v>
      </c>
      <c r="AP6" s="134" t="b">
        <v>0</v>
      </c>
      <c r="AQ6" s="134" t="str">
        <f t="shared" ref="AQ6:AQ11" si="8">IF(G6=0,"-----",IF(OR(AO6="Nem",P6="Igen"),"Nincs",IF(AP6,"Igen","Nem")))</f>
        <v>-----</v>
      </c>
      <c r="AR6" s="135">
        <f>AS6+AT6</f>
        <v>0</v>
      </c>
      <c r="AS6" s="135">
        <f t="shared" ref="AS6:AS11" si="9">IF(AQ6="Igen",G6*AU6/100,0)</f>
        <v>0</v>
      </c>
      <c r="AT6" s="135">
        <f t="shared" ref="AT6:AT11" si="10">IF(AQ6="Igen",G6*AV6/100,0)</f>
        <v>0</v>
      </c>
      <c r="AU6" s="133">
        <f>IF($AQ6="Igen",VLOOKUP($A6,'Díjak-növények'!$A:$Z,17,0),0)</f>
        <v>0</v>
      </c>
      <c r="AV6" s="133">
        <v>0</v>
      </c>
      <c r="AW6" s="80"/>
      <c r="AX6" s="20">
        <f>U6+X6+AI6+AR6</f>
        <v>0</v>
      </c>
      <c r="AY6" s="20">
        <f>IF(L6="Igen",AZ6+BA6+BC6,AX6)</f>
        <v>0</v>
      </c>
      <c r="AZ6" s="20">
        <f>IF(P6="Igen",BB6*(1-$D$15),0)</f>
        <v>0</v>
      </c>
      <c r="BA6" s="20">
        <f>IF(L6="Igen",(Y6+AJ6+AS6)*(1-$D$14),0)</f>
        <v>0</v>
      </c>
      <c r="BB6" s="20">
        <f>S6+Y6+AJ6+AS6</f>
        <v>0</v>
      </c>
      <c r="BC6" s="20">
        <f>T6+Z6+AK6+AT6</f>
        <v>0</v>
      </c>
      <c r="BD6" s="5" t="str">
        <f>IF(AX6=(BB6+BC6),"OK","Hiba")</f>
        <v>OK</v>
      </c>
    </row>
    <row r="7" spans="1:56" x14ac:dyDescent="0.3">
      <c r="A7" s="3" t="str">
        <f>IFERROR(VLOOKUP(B7,'Díjak-növények'!B:AF,30,FALSE),"====")</f>
        <v>====</v>
      </c>
      <c r="B7" s="2">
        <f>'Ajánlati tábla'!B6</f>
        <v>0</v>
      </c>
      <c r="C7" s="8">
        <f>'Ajánlati tábla'!D6</f>
        <v>0</v>
      </c>
      <c r="D7" s="8">
        <f>'Ajánlati tábla'!E6</f>
        <v>0</v>
      </c>
      <c r="E7" s="8">
        <f>+'Ajánlati tábla'!G6</f>
        <v>0</v>
      </c>
      <c r="F7" s="9">
        <f>'Ajánlati tábla'!H6</f>
        <v>0</v>
      </c>
      <c r="G7" s="176">
        <f t="shared" ref="G7:G11" si="11">IF(A7="------",0,C7*D7*F7)</f>
        <v>0</v>
      </c>
      <c r="H7" s="176">
        <f t="shared" ref="H7:H11" si="12">IF(A7="------",0,C7*E7*F7)</f>
        <v>0</v>
      </c>
      <c r="I7" s="10" t="str">
        <f t="shared" ref="I7:I11" si="13">IFERROR(IF(E7=0,G7/C7,H7/C7),"")</f>
        <v/>
      </c>
      <c r="J7" s="80"/>
      <c r="K7" s="98" t="b">
        <v>1</v>
      </c>
      <c r="L7" s="99" t="str">
        <f t="shared" si="0"/>
        <v>-----</v>
      </c>
      <c r="M7" s="80"/>
      <c r="N7" s="84" t="str">
        <f>VLOOKUP(A7,'Díjak-növények'!A:E,3,0)</f>
        <v>Nem</v>
      </c>
      <c r="O7" s="88" t="b">
        <v>0</v>
      </c>
      <c r="P7" s="89" t="str">
        <f t="shared" si="1"/>
        <v>-----</v>
      </c>
      <c r="Q7" s="90">
        <f>IF(P7="Igen",VLOOKUP(A7,'Díjak-növények'!$A$5:$Z$311,22,0),0)</f>
        <v>0</v>
      </c>
      <c r="R7" s="90">
        <f>IF(P7="Igen",VLOOKUP(A7,'Díjak-növények'!$A$5:$AA$311,26,0)-Q7,0)</f>
        <v>0</v>
      </c>
      <c r="S7" s="91">
        <f t="shared" ref="S7:S11" si="14">IFERROR(G7*Q7/100,0)</f>
        <v>0</v>
      </c>
      <c r="T7" s="91">
        <f t="shared" si="2"/>
        <v>0</v>
      </c>
      <c r="U7" s="88">
        <f t="shared" ref="U7:U11" si="15">S7+T7</f>
        <v>0</v>
      </c>
      <c r="V7" s="92">
        <f t="shared" ref="V7:V11" si="16">IF(L7="-----",0,IF(L7="Nem",U7,S7*$D$15+T7))</f>
        <v>0</v>
      </c>
      <c r="W7" s="80"/>
      <c r="X7" s="109">
        <f t="shared" ref="X7:X11" si="17">Y7+Z7</f>
        <v>0</v>
      </c>
      <c r="Y7" s="110">
        <f t="shared" si="3"/>
        <v>0</v>
      </c>
      <c r="Z7" s="110">
        <f t="shared" si="4"/>
        <v>0</v>
      </c>
      <c r="AA7" s="111">
        <v>0</v>
      </c>
      <c r="AB7" s="111">
        <f>IF($P7="Igen",0,VLOOKUP($A7,'Díjak-növények'!$A:$Z,12,0))</f>
        <v>0</v>
      </c>
      <c r="AC7" s="111">
        <f>IF($P7="Igen",0,VLOOKUP($A7,'Díjak-növények'!$A:$Z,13,0))</f>
        <v>0</v>
      </c>
      <c r="AD7" s="114">
        <f>IF($P7="Igen",0,VLOOKUP($A7,'Díjak-növények'!$A:$Z,14,0))</f>
        <v>0</v>
      </c>
      <c r="AE7" s="80"/>
      <c r="AF7" s="122" t="str">
        <f>VLOOKUP($A7,'Díjak-növények'!$A:$Z,5,0)</f>
        <v>Nem</v>
      </c>
      <c r="AG7" s="123" t="b">
        <v>1</v>
      </c>
      <c r="AH7" s="123" t="str">
        <f t="shared" si="5"/>
        <v>-----</v>
      </c>
      <c r="AI7" s="124">
        <f t="shared" ref="AI7:AI11" si="18">AJ7+AK7</f>
        <v>0</v>
      </c>
      <c r="AJ7" s="124">
        <f t="shared" si="6"/>
        <v>0</v>
      </c>
      <c r="AK7" s="124">
        <f t="shared" si="7"/>
        <v>0</v>
      </c>
      <c r="AL7" s="122">
        <f>IF($AH7="Igen",VLOOKUP($A7,'Díjak-növények'!$A:$Z,18,0),0)</f>
        <v>0</v>
      </c>
      <c r="AM7" s="122">
        <f>IF($P7="Nem",VLOOKUP($A7,'Díjak-növények'!$A:$Z,19,0),0)</f>
        <v>0</v>
      </c>
      <c r="AN7" s="80"/>
      <c r="AO7" s="133" t="str">
        <f>VLOOKUP($A7,'Díjak-növények'!$A:$Z,4,0)</f>
        <v>Nem</v>
      </c>
      <c r="AP7" s="134" t="b">
        <v>1</v>
      </c>
      <c r="AQ7" s="134" t="str">
        <f t="shared" si="8"/>
        <v>-----</v>
      </c>
      <c r="AR7" s="135">
        <f t="shared" ref="AR7:AR11" si="19">AS7+AT7</f>
        <v>0</v>
      </c>
      <c r="AS7" s="135">
        <f t="shared" si="9"/>
        <v>0</v>
      </c>
      <c r="AT7" s="135">
        <f t="shared" si="10"/>
        <v>0</v>
      </c>
      <c r="AU7" s="133">
        <f>IF($AQ7="Nem",0,VLOOKUP($A7,'Díjak-növények'!$A:$Z,17,0))</f>
        <v>0</v>
      </c>
      <c r="AV7" s="133">
        <v>0</v>
      </c>
      <c r="AW7" s="80"/>
      <c r="AX7" s="20">
        <f t="shared" ref="AX7:AX11" si="20">U7+X7+AI7+AR7</f>
        <v>0</v>
      </c>
      <c r="AY7" s="20">
        <f t="shared" ref="AY7:AY11" si="21">IF(L7="Igen",AZ7+BA7+BC7,AX7)</f>
        <v>0</v>
      </c>
      <c r="AZ7" s="20">
        <f t="shared" ref="AZ7:AZ11" si="22">IF(P7="Igen",BB7*(1-$D$15),0)</f>
        <v>0</v>
      </c>
      <c r="BA7" s="20">
        <f t="shared" ref="BA7:BA11" si="23">IF(L7="Igen",(Y7+AJ7+AS7)*(1-$D$14),0)</f>
        <v>0</v>
      </c>
      <c r="BB7" s="20">
        <f t="shared" ref="BB7:BB11" si="24">S7+Y7+AJ7+AS7</f>
        <v>0</v>
      </c>
      <c r="BC7" s="20">
        <f t="shared" ref="BC7:BC11" si="25">T7+Z7+AK7+AT7</f>
        <v>0</v>
      </c>
      <c r="BD7" s="5" t="str">
        <f t="shared" ref="BD7:BD11" si="26">IF(AX7=(BB7+BC7),"OK","Hiba")</f>
        <v>OK</v>
      </c>
    </row>
    <row r="8" spans="1:56" x14ac:dyDescent="0.3">
      <c r="A8" s="3" t="str">
        <f>IFERROR(VLOOKUP(B8,'Díjak-növények'!B:AF,30,FALSE),"====")</f>
        <v>====</v>
      </c>
      <c r="B8" s="2">
        <f>'Ajánlati tábla'!B7</f>
        <v>0</v>
      </c>
      <c r="C8" s="8">
        <f>'Ajánlati tábla'!D7</f>
        <v>0</v>
      </c>
      <c r="D8" s="8">
        <f>'Ajánlati tábla'!E7</f>
        <v>0</v>
      </c>
      <c r="E8" s="8">
        <f>+'Ajánlati tábla'!G7</f>
        <v>0</v>
      </c>
      <c r="F8" s="9">
        <f>'Ajánlati tábla'!H7</f>
        <v>0</v>
      </c>
      <c r="G8" s="176">
        <f t="shared" si="11"/>
        <v>0</v>
      </c>
      <c r="H8" s="176">
        <f t="shared" si="12"/>
        <v>0</v>
      </c>
      <c r="I8" s="10" t="str">
        <f t="shared" si="13"/>
        <v/>
      </c>
      <c r="J8" s="80"/>
      <c r="K8" s="98" t="b">
        <v>1</v>
      </c>
      <c r="L8" s="99" t="str">
        <f t="shared" si="0"/>
        <v>-----</v>
      </c>
      <c r="M8" s="80"/>
      <c r="N8" s="84" t="str">
        <f>VLOOKUP(A8,'Díjak-növények'!A:E,3,0)</f>
        <v>Nem</v>
      </c>
      <c r="O8" s="88" t="b">
        <v>0</v>
      </c>
      <c r="P8" s="89" t="str">
        <f t="shared" si="1"/>
        <v>-----</v>
      </c>
      <c r="Q8" s="90">
        <f>IF(P8="Igen",VLOOKUP(A8,'Díjak-növények'!$A$5:$Z$311,22,0),0)</f>
        <v>0</v>
      </c>
      <c r="R8" s="90">
        <f>IF(P8="Igen",VLOOKUP(A8,'Díjak-növények'!$A$5:$AA$311,26,0)-Q8,0)</f>
        <v>0</v>
      </c>
      <c r="S8" s="91">
        <f t="shared" si="14"/>
        <v>0</v>
      </c>
      <c r="T8" s="91">
        <f t="shared" si="2"/>
        <v>0</v>
      </c>
      <c r="U8" s="88">
        <f t="shared" si="15"/>
        <v>0</v>
      </c>
      <c r="V8" s="92">
        <f t="shared" si="16"/>
        <v>0</v>
      </c>
      <c r="W8" s="80"/>
      <c r="X8" s="109">
        <f t="shared" si="17"/>
        <v>0</v>
      </c>
      <c r="Y8" s="110">
        <f t="shared" si="3"/>
        <v>0</v>
      </c>
      <c r="Z8" s="110">
        <f t="shared" si="4"/>
        <v>0</v>
      </c>
      <c r="AA8" s="111">
        <v>0</v>
      </c>
      <c r="AB8" s="111">
        <f>IF($P8="Igen",0,VLOOKUP($A8,'Díjak-növények'!$A:$Z,12,0))</f>
        <v>0</v>
      </c>
      <c r="AC8" s="111">
        <f>IF($P8="Igen",0,VLOOKUP($A8,'Díjak-növények'!$A:$Z,13,0))</f>
        <v>0</v>
      </c>
      <c r="AD8" s="114">
        <f>IF($P8="Igen",0,VLOOKUP($A8,'Díjak-növények'!$A:$Z,14,0))</f>
        <v>0</v>
      </c>
      <c r="AE8" s="80"/>
      <c r="AF8" s="122" t="str">
        <f>VLOOKUP($A8,'Díjak-növények'!$A:$Z,5,0)</f>
        <v>Nem</v>
      </c>
      <c r="AG8" s="123" t="b">
        <v>0</v>
      </c>
      <c r="AH8" s="123" t="str">
        <f t="shared" si="5"/>
        <v>-----</v>
      </c>
      <c r="AI8" s="124">
        <f t="shared" si="18"/>
        <v>0</v>
      </c>
      <c r="AJ8" s="124">
        <f t="shared" si="6"/>
        <v>0</v>
      </c>
      <c r="AK8" s="124">
        <f t="shared" si="7"/>
        <v>0</v>
      </c>
      <c r="AL8" s="122">
        <f>IF($AH8="Igen",VLOOKUP($A8,'Díjak-növények'!$A:$Z,18,0),0)</f>
        <v>0</v>
      </c>
      <c r="AM8" s="122">
        <f>IF($P8="Nem",VLOOKUP($A8,'Díjak-növények'!$A:$Z,19,0),0)</f>
        <v>0</v>
      </c>
      <c r="AN8" s="80"/>
      <c r="AO8" s="133" t="str">
        <f>VLOOKUP($A8,'Díjak-növények'!$A:$Z,4,0)</f>
        <v>Nem</v>
      </c>
      <c r="AP8" s="134" t="b">
        <v>1</v>
      </c>
      <c r="AQ8" s="134" t="str">
        <f t="shared" si="8"/>
        <v>-----</v>
      </c>
      <c r="AR8" s="135">
        <f t="shared" si="19"/>
        <v>0</v>
      </c>
      <c r="AS8" s="135">
        <f t="shared" si="9"/>
        <v>0</v>
      </c>
      <c r="AT8" s="135">
        <f t="shared" si="10"/>
        <v>0</v>
      </c>
      <c r="AU8" s="133">
        <f>IF($AQ8="Nem",0,VLOOKUP($A8,'Díjak-növények'!$A:$Z,17,0))</f>
        <v>0</v>
      </c>
      <c r="AV8" s="133">
        <v>0</v>
      </c>
      <c r="AW8" s="80"/>
      <c r="AX8" s="20">
        <f t="shared" si="20"/>
        <v>0</v>
      </c>
      <c r="AY8" s="20">
        <f t="shared" si="21"/>
        <v>0</v>
      </c>
      <c r="AZ8" s="20">
        <f t="shared" si="22"/>
        <v>0</v>
      </c>
      <c r="BA8" s="20">
        <f t="shared" si="23"/>
        <v>0</v>
      </c>
      <c r="BB8" s="20">
        <f t="shared" si="24"/>
        <v>0</v>
      </c>
      <c r="BC8" s="20">
        <f t="shared" si="25"/>
        <v>0</v>
      </c>
      <c r="BD8" s="5" t="str">
        <f t="shared" si="26"/>
        <v>OK</v>
      </c>
    </row>
    <row r="9" spans="1:56" x14ac:dyDescent="0.3">
      <c r="A9" s="3" t="str">
        <f>IFERROR(VLOOKUP(B9,'Díjak-növények'!B:AF,30,FALSE),"====")</f>
        <v>====</v>
      </c>
      <c r="B9" s="2">
        <f>'Ajánlati tábla'!B8</f>
        <v>0</v>
      </c>
      <c r="C9" s="8">
        <f>'Ajánlati tábla'!D8</f>
        <v>0</v>
      </c>
      <c r="D9" s="8">
        <f>'Ajánlati tábla'!E8</f>
        <v>0</v>
      </c>
      <c r="E9" s="8">
        <f>+'Ajánlati tábla'!G8</f>
        <v>0</v>
      </c>
      <c r="F9" s="9">
        <f>'Ajánlati tábla'!H8</f>
        <v>0</v>
      </c>
      <c r="G9" s="176">
        <f t="shared" si="11"/>
        <v>0</v>
      </c>
      <c r="H9" s="176">
        <f t="shared" si="12"/>
        <v>0</v>
      </c>
      <c r="I9" s="10" t="str">
        <f t="shared" si="13"/>
        <v/>
      </c>
      <c r="J9" s="80"/>
      <c r="K9" s="98" t="b">
        <v>1</v>
      </c>
      <c r="L9" s="99" t="str">
        <f t="shared" si="0"/>
        <v>-----</v>
      </c>
      <c r="M9" s="80"/>
      <c r="N9" s="84" t="str">
        <f>VLOOKUP(A9,'Díjak-növények'!A:E,3,0)</f>
        <v>Nem</v>
      </c>
      <c r="O9" s="88" t="b">
        <v>1</v>
      </c>
      <c r="P9" s="89" t="str">
        <f t="shared" si="1"/>
        <v>-----</v>
      </c>
      <c r="Q9" s="90">
        <f>IF(P9="Igen",VLOOKUP(A9,'Díjak-növények'!$A$5:$Z$311,22,0),0)</f>
        <v>0</v>
      </c>
      <c r="R9" s="90">
        <f>IF(P9="Igen",VLOOKUP(A9,'Díjak-növények'!$A$5:$AA$311,26,0)-Q9,0)</f>
        <v>0</v>
      </c>
      <c r="S9" s="91">
        <f t="shared" si="14"/>
        <v>0</v>
      </c>
      <c r="T9" s="91">
        <f t="shared" si="2"/>
        <v>0</v>
      </c>
      <c r="U9" s="88">
        <f t="shared" si="15"/>
        <v>0</v>
      </c>
      <c r="V9" s="92">
        <f t="shared" si="16"/>
        <v>0</v>
      </c>
      <c r="W9" s="80"/>
      <c r="X9" s="109">
        <f t="shared" si="17"/>
        <v>0</v>
      </c>
      <c r="Y9" s="110">
        <f t="shared" si="3"/>
        <v>0</v>
      </c>
      <c r="Z9" s="110">
        <f t="shared" si="4"/>
        <v>0</v>
      </c>
      <c r="AA9" s="111">
        <v>0</v>
      </c>
      <c r="AB9" s="111">
        <f>IF($P9="Igen",0,VLOOKUP($A9,'Díjak-növények'!$A:$Z,12,0))</f>
        <v>0</v>
      </c>
      <c r="AC9" s="111">
        <f>IF($P9="Igen",0,VLOOKUP($A9,'Díjak-növények'!$A:$Z,13,0))</f>
        <v>0</v>
      </c>
      <c r="AD9" s="114">
        <f>IF($P9="Igen",0,VLOOKUP($A9,'Díjak-növények'!$A:$Z,14,0))</f>
        <v>0</v>
      </c>
      <c r="AE9" s="80"/>
      <c r="AF9" s="122" t="str">
        <f>VLOOKUP($A9,'Díjak-növények'!$A:$Z,5,0)</f>
        <v>Nem</v>
      </c>
      <c r="AG9" s="123" t="b">
        <v>1</v>
      </c>
      <c r="AH9" s="123" t="str">
        <f t="shared" si="5"/>
        <v>-----</v>
      </c>
      <c r="AI9" s="124">
        <f t="shared" si="18"/>
        <v>0</v>
      </c>
      <c r="AJ9" s="124">
        <f t="shared" si="6"/>
        <v>0</v>
      </c>
      <c r="AK9" s="124">
        <f t="shared" si="7"/>
        <v>0</v>
      </c>
      <c r="AL9" s="122">
        <f>IF($AH9="Igen",VLOOKUP($A9,'Díjak-növények'!$A:$Z,18,0),0)</f>
        <v>0</v>
      </c>
      <c r="AM9" s="122">
        <f>IF($P9="Nem",VLOOKUP($A9,'Díjak-növények'!$A:$Z,19,0),0)</f>
        <v>0</v>
      </c>
      <c r="AN9" s="80"/>
      <c r="AO9" s="133" t="str">
        <f>VLOOKUP($A9,'Díjak-növények'!$A:$Z,4,0)</f>
        <v>Nem</v>
      </c>
      <c r="AP9" s="134" t="b">
        <v>1</v>
      </c>
      <c r="AQ9" s="134" t="str">
        <f t="shared" si="8"/>
        <v>-----</v>
      </c>
      <c r="AR9" s="135">
        <f t="shared" si="19"/>
        <v>0</v>
      </c>
      <c r="AS9" s="135">
        <f t="shared" si="9"/>
        <v>0</v>
      </c>
      <c r="AT9" s="135">
        <f t="shared" si="10"/>
        <v>0</v>
      </c>
      <c r="AU9" s="133">
        <f>IF($AQ9="Nem",0,VLOOKUP($A9,'Díjak-növények'!$A:$Z,17,0))</f>
        <v>0</v>
      </c>
      <c r="AV9" s="133">
        <v>0</v>
      </c>
      <c r="AW9" s="80"/>
      <c r="AX9" s="20">
        <f t="shared" si="20"/>
        <v>0</v>
      </c>
      <c r="AY9" s="20">
        <f t="shared" si="21"/>
        <v>0</v>
      </c>
      <c r="AZ9" s="20">
        <f t="shared" si="22"/>
        <v>0</v>
      </c>
      <c r="BA9" s="20">
        <f t="shared" si="23"/>
        <v>0</v>
      </c>
      <c r="BB9" s="20">
        <f t="shared" si="24"/>
        <v>0</v>
      </c>
      <c r="BC9" s="20">
        <f t="shared" si="25"/>
        <v>0</v>
      </c>
      <c r="BD9" s="5" t="str">
        <f t="shared" si="26"/>
        <v>OK</v>
      </c>
    </row>
    <row r="10" spans="1:56" x14ac:dyDescent="0.3">
      <c r="A10" s="3" t="str">
        <f>IFERROR(VLOOKUP(B10,'Díjak-növények'!B:AF,30,FALSE),"====")</f>
        <v>====</v>
      </c>
      <c r="B10" s="2">
        <f>'Ajánlati tábla'!B9</f>
        <v>0</v>
      </c>
      <c r="C10" s="8">
        <f>'Ajánlati tábla'!D9</f>
        <v>0</v>
      </c>
      <c r="D10" s="8">
        <f>'Ajánlati tábla'!E9</f>
        <v>0</v>
      </c>
      <c r="E10" s="8">
        <f>+'Ajánlati tábla'!G9</f>
        <v>0</v>
      </c>
      <c r="F10" s="9">
        <f>'Ajánlati tábla'!H9</f>
        <v>0</v>
      </c>
      <c r="G10" s="176">
        <f t="shared" si="11"/>
        <v>0</v>
      </c>
      <c r="H10" s="176">
        <f t="shared" si="12"/>
        <v>0</v>
      </c>
      <c r="I10" s="10" t="str">
        <f t="shared" si="13"/>
        <v/>
      </c>
      <c r="J10" s="80"/>
      <c r="K10" s="98" t="b">
        <v>1</v>
      </c>
      <c r="L10" s="99" t="str">
        <f t="shared" si="0"/>
        <v>-----</v>
      </c>
      <c r="M10" s="80"/>
      <c r="N10" s="84" t="str">
        <f>VLOOKUP(A10,'Díjak-növények'!A:E,3,0)</f>
        <v>Nem</v>
      </c>
      <c r="O10" s="88" t="b">
        <v>0</v>
      </c>
      <c r="P10" s="89" t="str">
        <f t="shared" si="1"/>
        <v>-----</v>
      </c>
      <c r="Q10" s="90">
        <f>IF(P10="Igen",VLOOKUP(A10,'Díjak-növények'!$A$5:$Z$311,22,0),0)</f>
        <v>0</v>
      </c>
      <c r="R10" s="90">
        <f>IF(P10="Igen",VLOOKUP(A10,'Díjak-növények'!$A$5:$AA$311,26,0)-Q10,0)</f>
        <v>0</v>
      </c>
      <c r="S10" s="91">
        <f t="shared" si="14"/>
        <v>0</v>
      </c>
      <c r="T10" s="91">
        <f t="shared" si="2"/>
        <v>0</v>
      </c>
      <c r="U10" s="88">
        <f t="shared" si="15"/>
        <v>0</v>
      </c>
      <c r="V10" s="92">
        <f t="shared" si="16"/>
        <v>0</v>
      </c>
      <c r="W10" s="80"/>
      <c r="X10" s="109">
        <f t="shared" si="17"/>
        <v>0</v>
      </c>
      <c r="Y10" s="110">
        <f t="shared" si="3"/>
        <v>0</v>
      </c>
      <c r="Z10" s="110">
        <f t="shared" si="4"/>
        <v>0</v>
      </c>
      <c r="AA10" s="111">
        <v>0</v>
      </c>
      <c r="AB10" s="111">
        <f>IF($P10="Igen",0,VLOOKUP($A10,'Díjak-növények'!$A:$Z,12,0))</f>
        <v>0</v>
      </c>
      <c r="AC10" s="111">
        <f>IF($P10="Igen",0,VLOOKUP($A10,'Díjak-növények'!$A:$Z,13,0))</f>
        <v>0</v>
      </c>
      <c r="AD10" s="114">
        <f>IF($P10="Igen",0,VLOOKUP($A10,'Díjak-növények'!$A:$Z,14,0))</f>
        <v>0</v>
      </c>
      <c r="AE10" s="80"/>
      <c r="AF10" s="122" t="str">
        <f>VLOOKUP($A10,'Díjak-növények'!$A:$Z,5,0)</f>
        <v>Nem</v>
      </c>
      <c r="AG10" s="123" t="b">
        <v>0</v>
      </c>
      <c r="AH10" s="123" t="str">
        <f t="shared" si="5"/>
        <v>-----</v>
      </c>
      <c r="AI10" s="124">
        <f t="shared" si="18"/>
        <v>0</v>
      </c>
      <c r="AJ10" s="124">
        <f t="shared" si="6"/>
        <v>0</v>
      </c>
      <c r="AK10" s="124">
        <f t="shared" si="7"/>
        <v>0</v>
      </c>
      <c r="AL10" s="122">
        <f>IF($AH10="Igen",VLOOKUP($A10,'Díjak-növények'!$A:$Z,18,0),0)</f>
        <v>0</v>
      </c>
      <c r="AM10" s="122">
        <f>IF($P10="Nem",VLOOKUP($A10,'Díjak-növények'!$A:$Z,19,0),0)</f>
        <v>0</v>
      </c>
      <c r="AN10" s="80"/>
      <c r="AO10" s="133" t="str">
        <f>VLOOKUP($A10,'Díjak-növények'!$A:$Z,4,0)</f>
        <v>Nem</v>
      </c>
      <c r="AP10" s="134" t="b">
        <v>1</v>
      </c>
      <c r="AQ10" s="134" t="str">
        <f t="shared" si="8"/>
        <v>-----</v>
      </c>
      <c r="AR10" s="135">
        <f t="shared" si="19"/>
        <v>0</v>
      </c>
      <c r="AS10" s="135">
        <f t="shared" si="9"/>
        <v>0</v>
      </c>
      <c r="AT10" s="135">
        <f t="shared" si="10"/>
        <v>0</v>
      </c>
      <c r="AU10" s="133">
        <f>IF($AQ10="Nem",0,VLOOKUP($A10,'Díjak-növények'!$A:$Z,17,0))</f>
        <v>0</v>
      </c>
      <c r="AV10" s="133">
        <v>0</v>
      </c>
      <c r="AW10" s="80"/>
      <c r="AX10" s="20">
        <f t="shared" si="20"/>
        <v>0</v>
      </c>
      <c r="AY10" s="20">
        <f t="shared" si="21"/>
        <v>0</v>
      </c>
      <c r="AZ10" s="20">
        <f t="shared" si="22"/>
        <v>0</v>
      </c>
      <c r="BA10" s="20">
        <f t="shared" si="23"/>
        <v>0</v>
      </c>
      <c r="BB10" s="20">
        <f t="shared" si="24"/>
        <v>0</v>
      </c>
      <c r="BC10" s="20">
        <f t="shared" si="25"/>
        <v>0</v>
      </c>
      <c r="BD10" s="5" t="str">
        <f t="shared" si="26"/>
        <v>OK</v>
      </c>
    </row>
    <row r="11" spans="1:56" ht="15" thickBot="1" x14ac:dyDescent="0.35">
      <c r="A11" s="3" t="str">
        <f>IFERROR(VLOOKUP(B11,'Díjak-növények'!B:AF,30,FALSE),"====")</f>
        <v>====</v>
      </c>
      <c r="B11" s="2">
        <f>'Ajánlati tábla'!B10</f>
        <v>0</v>
      </c>
      <c r="C11" s="8">
        <f>'Ajánlati tábla'!D10</f>
        <v>0</v>
      </c>
      <c r="D11" s="8">
        <f>'Ajánlati tábla'!E10</f>
        <v>0</v>
      </c>
      <c r="E11" s="8">
        <f>+'Ajánlati tábla'!G10</f>
        <v>0</v>
      </c>
      <c r="F11" s="9">
        <f>'Ajánlati tábla'!H10</f>
        <v>0</v>
      </c>
      <c r="G11" s="176">
        <f t="shared" si="11"/>
        <v>0</v>
      </c>
      <c r="H11" s="176">
        <f t="shared" si="12"/>
        <v>0</v>
      </c>
      <c r="I11" s="10" t="str">
        <f t="shared" si="13"/>
        <v/>
      </c>
      <c r="J11" s="80"/>
      <c r="K11" s="100" t="b">
        <v>1</v>
      </c>
      <c r="L11" s="99" t="str">
        <f t="shared" si="0"/>
        <v>-----</v>
      </c>
      <c r="M11" s="80"/>
      <c r="N11" s="84" t="str">
        <f>VLOOKUP(A11,'Díjak-növények'!A:E,3,0)</f>
        <v>Nem</v>
      </c>
      <c r="O11" s="88" t="b">
        <v>0</v>
      </c>
      <c r="P11" s="89" t="str">
        <f t="shared" si="1"/>
        <v>-----</v>
      </c>
      <c r="Q11" s="90">
        <f>IF(P11="Igen",VLOOKUP(A11,'Díjak-növények'!$A$5:$Z$311,22,0),0)</f>
        <v>0</v>
      </c>
      <c r="R11" s="90">
        <f>IF(P11="Igen",VLOOKUP(A11,'Díjak-növények'!$A$5:$AA$311,26,0)-Q11,0)</f>
        <v>0</v>
      </c>
      <c r="S11" s="91">
        <f t="shared" si="14"/>
        <v>0</v>
      </c>
      <c r="T11" s="91">
        <f t="shared" si="2"/>
        <v>0</v>
      </c>
      <c r="U11" s="88">
        <f t="shared" si="15"/>
        <v>0</v>
      </c>
      <c r="V11" s="92">
        <f t="shared" si="16"/>
        <v>0</v>
      </c>
      <c r="W11" s="80"/>
      <c r="X11" s="109">
        <f t="shared" si="17"/>
        <v>0</v>
      </c>
      <c r="Y11" s="110">
        <f t="shared" si="3"/>
        <v>0</v>
      </c>
      <c r="Z11" s="110">
        <f t="shared" si="4"/>
        <v>0</v>
      </c>
      <c r="AA11" s="111">
        <v>0</v>
      </c>
      <c r="AB11" s="111">
        <f>IF($P11="Igen",0,VLOOKUP($A11,'Díjak-növények'!$A:$Z,12,0))</f>
        <v>0</v>
      </c>
      <c r="AC11" s="111">
        <f>IF($P11="Igen",0,VLOOKUP($A11,'Díjak-növények'!$A:$Z,13,0))</f>
        <v>0</v>
      </c>
      <c r="AD11" s="114">
        <f>IF($P11="Igen",0,VLOOKUP($A11,'Díjak-növények'!$A:$Z,14,0))</f>
        <v>0</v>
      </c>
      <c r="AE11" s="80"/>
      <c r="AF11" s="122" t="str">
        <f>VLOOKUP($A11,'Díjak-növények'!$A:$Z,5,0)</f>
        <v>Nem</v>
      </c>
      <c r="AG11" s="123" t="b">
        <v>0</v>
      </c>
      <c r="AH11" s="123" t="str">
        <f t="shared" si="5"/>
        <v>-----</v>
      </c>
      <c r="AI11" s="124">
        <f t="shared" si="18"/>
        <v>0</v>
      </c>
      <c r="AJ11" s="124">
        <f t="shared" si="6"/>
        <v>0</v>
      </c>
      <c r="AK11" s="124">
        <f t="shared" si="7"/>
        <v>0</v>
      </c>
      <c r="AL11" s="122">
        <f>IF($AH11="Igen",VLOOKUP($A11,'Díjak-növények'!$A:$Z,18,0),0)</f>
        <v>0</v>
      </c>
      <c r="AM11" s="122">
        <f>IF($P11="Nem",VLOOKUP($A11,'Díjak-növények'!$A:$Z,19,0),0)</f>
        <v>0</v>
      </c>
      <c r="AN11" s="80"/>
      <c r="AO11" s="133" t="str">
        <f>VLOOKUP($A11,'Díjak-növények'!$A:$Z,4,0)</f>
        <v>Nem</v>
      </c>
      <c r="AP11" s="134" t="b">
        <v>1</v>
      </c>
      <c r="AQ11" s="134" t="str">
        <f t="shared" si="8"/>
        <v>-----</v>
      </c>
      <c r="AR11" s="135">
        <f t="shared" si="19"/>
        <v>0</v>
      </c>
      <c r="AS11" s="135">
        <f t="shared" si="9"/>
        <v>0</v>
      </c>
      <c r="AT11" s="135">
        <f t="shared" si="10"/>
        <v>0</v>
      </c>
      <c r="AU11" s="133">
        <f>IF($AQ11="Nem",0,VLOOKUP($A11,'Díjak-növények'!$A:$Z,17,0))</f>
        <v>0</v>
      </c>
      <c r="AV11" s="133">
        <v>0</v>
      </c>
      <c r="AW11" s="80"/>
      <c r="AX11" s="20">
        <f t="shared" si="20"/>
        <v>0</v>
      </c>
      <c r="AY11" s="20">
        <f t="shared" si="21"/>
        <v>0</v>
      </c>
      <c r="AZ11" s="20">
        <f t="shared" si="22"/>
        <v>0</v>
      </c>
      <c r="BA11" s="20">
        <f t="shared" si="23"/>
        <v>0</v>
      </c>
      <c r="BB11" s="20">
        <f t="shared" si="24"/>
        <v>0</v>
      </c>
      <c r="BC11" s="20">
        <f t="shared" si="25"/>
        <v>0</v>
      </c>
      <c r="BD11" s="5" t="str">
        <f t="shared" si="26"/>
        <v>OK</v>
      </c>
    </row>
    <row r="12" spans="1:56" ht="27.6" customHeight="1" thickBot="1" x14ac:dyDescent="0.4">
      <c r="B12" s="12" t="s">
        <v>30</v>
      </c>
      <c r="C12" s="13">
        <f>SUM(C6:C11)</f>
        <v>0</v>
      </c>
      <c r="G12" s="11">
        <f>SUM(G6:G11)</f>
        <v>0</v>
      </c>
      <c r="H12" s="11">
        <f>SUM(H6:H11)</f>
        <v>0</v>
      </c>
      <c r="I12" s="11"/>
      <c r="J12" s="81"/>
      <c r="K12" s="101"/>
      <c r="L12" s="101"/>
      <c r="M12" s="81"/>
      <c r="N12" s="93"/>
      <c r="O12" s="94"/>
      <c r="P12" s="94"/>
      <c r="Q12" s="94">
        <f>SUM(Q6:Q11)</f>
        <v>0</v>
      </c>
      <c r="R12" s="94">
        <f>SUM(R6:R11)</f>
        <v>0</v>
      </c>
      <c r="S12" s="94"/>
      <c r="T12" s="94"/>
      <c r="U12" s="94">
        <f>SUM(U6:U11)</f>
        <v>0</v>
      </c>
      <c r="V12" s="95"/>
      <c r="W12" s="81"/>
      <c r="X12" s="115">
        <f>SUM(X6:X11)</f>
        <v>0</v>
      </c>
      <c r="Y12" s="116">
        <f>SUM(Y6:Y11)</f>
        <v>0</v>
      </c>
      <c r="Z12" s="116">
        <f>SUM(Z6:Z11)</f>
        <v>0</v>
      </c>
      <c r="AA12" s="116"/>
      <c r="AB12" s="116"/>
      <c r="AC12" s="116"/>
      <c r="AD12" s="117"/>
      <c r="AE12" s="81"/>
      <c r="AF12" s="125"/>
      <c r="AG12" s="126"/>
      <c r="AH12" s="126"/>
      <c r="AI12" s="127">
        <f t="shared" ref="AI12:AK12" si="27">SUM(AI6:AI11)</f>
        <v>0</v>
      </c>
      <c r="AJ12" s="127">
        <f t="shared" si="27"/>
        <v>0</v>
      </c>
      <c r="AK12" s="127">
        <f t="shared" si="27"/>
        <v>0</v>
      </c>
      <c r="AL12" s="127"/>
      <c r="AM12" s="128"/>
      <c r="AN12" s="81"/>
      <c r="AO12" s="136"/>
      <c r="AP12" s="137"/>
      <c r="AQ12" s="137"/>
      <c r="AR12" s="138">
        <f t="shared" ref="AR12" si="28">SUM(AR6:AR11)</f>
        <v>0</v>
      </c>
      <c r="AS12" s="138">
        <f t="shared" ref="AS12" si="29">SUM(AS6:AS11)</f>
        <v>0</v>
      </c>
      <c r="AT12" s="138">
        <f t="shared" ref="AT12" si="30">SUM(AT6:AT11)</f>
        <v>0</v>
      </c>
      <c r="AU12" s="138"/>
      <c r="AV12" s="139"/>
      <c r="AW12" s="81"/>
      <c r="AX12" s="11">
        <f>SUM(AX6:AX11)</f>
        <v>0</v>
      </c>
      <c r="AY12" s="11">
        <f>SUM(AY6:AY11)</f>
        <v>0</v>
      </c>
      <c r="AZ12" s="11">
        <f>SUM(AZ6:AZ11)</f>
        <v>0</v>
      </c>
      <c r="BA12" s="11"/>
      <c r="BB12" s="11">
        <f>SUM(BB6:BB11)</f>
        <v>0</v>
      </c>
      <c r="BC12" s="11">
        <f>SUM(BC6:BC11)</f>
        <v>0</v>
      </c>
    </row>
    <row r="13" spans="1:56" ht="15" thickBot="1" x14ac:dyDescent="0.35"/>
    <row r="14" spans="1:56" ht="15" thickBot="1" x14ac:dyDescent="0.35">
      <c r="B14" s="17" t="s">
        <v>731</v>
      </c>
      <c r="C14" s="18"/>
      <c r="D14" s="19">
        <v>0.5</v>
      </c>
      <c r="E14" s="175"/>
      <c r="F14" s="6"/>
      <c r="G14" s="6"/>
      <c r="H14" s="6"/>
      <c r="I14" s="6"/>
      <c r="J14" s="6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I14" s="6"/>
      <c r="AJ14" s="6"/>
      <c r="AK14" s="6"/>
      <c r="AL14" s="6"/>
      <c r="AM14" s="6"/>
      <c r="AN14" s="6"/>
      <c r="AR14" s="6"/>
      <c r="AS14" s="6"/>
      <c r="AT14" s="6"/>
      <c r="AU14" s="6"/>
      <c r="AV14" s="16"/>
      <c r="AW14" s="6"/>
      <c r="AZ14" s="16"/>
      <c r="BA14" s="16"/>
      <c r="BB14" s="16"/>
      <c r="BC14" s="6"/>
    </row>
    <row r="15" spans="1:56" ht="15" thickBot="1" x14ac:dyDescent="0.35">
      <c r="B15" s="17" t="s">
        <v>732</v>
      </c>
      <c r="C15" s="18"/>
      <c r="D15" s="19">
        <v>0.6</v>
      </c>
      <c r="E15" s="175"/>
      <c r="F15" s="6"/>
      <c r="G15" s="6"/>
      <c r="H15" s="6"/>
      <c r="I15" s="6"/>
      <c r="J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I15" s="6"/>
      <c r="AJ15" s="6"/>
      <c r="AK15" s="6"/>
      <c r="AL15" s="6"/>
      <c r="AM15" s="6"/>
      <c r="AN15" s="6"/>
      <c r="AR15" s="6"/>
      <c r="AS15" s="6"/>
      <c r="AT15" s="6"/>
      <c r="AU15" s="6"/>
      <c r="AV15" s="16"/>
      <c r="AW15" s="6"/>
      <c r="AZ15" s="16"/>
      <c r="BA15" s="16"/>
      <c r="BB15" s="16"/>
      <c r="BC15" s="6"/>
    </row>
    <row r="17" spans="1:1" x14ac:dyDescent="0.3">
      <c r="A17" s="39"/>
    </row>
    <row r="18" spans="1:1" x14ac:dyDescent="0.3">
      <c r="A18" s="37"/>
    </row>
    <row r="19" spans="1:1" x14ac:dyDescent="0.3">
      <c r="A19" s="37"/>
    </row>
  </sheetData>
  <mergeCells count="22">
    <mergeCell ref="AF1:AM2"/>
    <mergeCell ref="Y1:AD2"/>
    <mergeCell ref="AO1:AV2"/>
    <mergeCell ref="AF3:AH4"/>
    <mergeCell ref="AO3:AQ4"/>
    <mergeCell ref="AR3:AV4"/>
    <mergeCell ref="AX3:BC4"/>
    <mergeCell ref="N3:P4"/>
    <mergeCell ref="U3:V4"/>
    <mergeCell ref="Q3:T4"/>
    <mergeCell ref="AI3:AM4"/>
    <mergeCell ref="A2:A5"/>
    <mergeCell ref="B2:B5"/>
    <mergeCell ref="X3:AD3"/>
    <mergeCell ref="X4:Y4"/>
    <mergeCell ref="C3:F3"/>
    <mergeCell ref="G3:G5"/>
    <mergeCell ref="I3:I5"/>
    <mergeCell ref="K1:L2"/>
    <mergeCell ref="N1:V2"/>
    <mergeCell ref="K3:L4"/>
    <mergeCell ref="H3:H5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ES315"/>
  <sheetViews>
    <sheetView zoomScale="85" zoomScaleNormal="85" workbookViewId="0">
      <pane ySplit="4" topLeftCell="A298" activePane="bottomLeft" state="frozen"/>
      <selection pane="bottomLeft" sqref="A1:XFD1048576"/>
    </sheetView>
  </sheetViews>
  <sheetFormatPr defaultRowHeight="14.4" x14ac:dyDescent="0.3"/>
  <cols>
    <col min="1" max="1" width="6.77734375" bestFit="1" customWidth="1"/>
    <col min="2" max="2" width="25.21875" customWidth="1"/>
    <col min="3" max="5" width="5.21875" style="225" customWidth="1"/>
    <col min="6" max="8" width="6.77734375" style="226" customWidth="1"/>
    <col min="9" max="10" width="6.77734375" customWidth="1"/>
    <col min="11" max="11" width="2.21875" customWidth="1"/>
    <col min="12" max="15" width="6.77734375" customWidth="1"/>
    <col min="16" max="16" width="2.21875" customWidth="1"/>
    <col min="17" max="20" width="6.77734375" customWidth="1"/>
    <col min="21" max="21" width="2.21875" customWidth="1"/>
    <col min="22" max="22" width="11.21875" customWidth="1"/>
    <col min="23" max="26" width="6.77734375" customWidth="1"/>
    <col min="27" max="27" width="2.21875" customWidth="1"/>
    <col min="28" max="28" width="6.77734375" customWidth="1"/>
    <col min="29" max="29" width="26.77734375" customWidth="1"/>
    <col min="30" max="30" width="31.77734375" bestFit="1" customWidth="1"/>
    <col min="31" max="31" width="13.77734375" customWidth="1"/>
    <col min="32" max="32" width="48.77734375" bestFit="1" customWidth="1"/>
  </cols>
  <sheetData>
    <row r="1" spans="1:32" s="39" customFormat="1" ht="29.7" customHeight="1" x14ac:dyDescent="0.3">
      <c r="A1" s="345" t="s">
        <v>2</v>
      </c>
      <c r="B1" s="349" t="s">
        <v>39</v>
      </c>
      <c r="C1" s="372" t="s">
        <v>682</v>
      </c>
      <c r="D1" s="373"/>
      <c r="E1" s="374"/>
      <c r="F1" s="353" t="s">
        <v>115</v>
      </c>
      <c r="G1" s="354"/>
      <c r="H1" s="354"/>
      <c r="I1" s="354"/>
      <c r="J1" s="354"/>
      <c r="K1" s="186"/>
      <c r="L1" s="355" t="s">
        <v>116</v>
      </c>
      <c r="M1" s="355"/>
      <c r="N1" s="355"/>
      <c r="O1" s="355"/>
      <c r="P1" s="355"/>
      <c r="Q1" s="355"/>
      <c r="R1" s="355"/>
      <c r="S1" s="355"/>
      <c r="T1" s="355"/>
      <c r="U1" s="187"/>
      <c r="V1" s="356" t="s">
        <v>794</v>
      </c>
      <c r="W1" s="357"/>
      <c r="X1" s="357"/>
      <c r="Y1" s="357"/>
      <c r="Z1" s="357"/>
      <c r="AA1" s="187"/>
      <c r="AB1" s="382" t="s">
        <v>682</v>
      </c>
      <c r="AC1" s="382"/>
      <c r="AD1" s="382"/>
    </row>
    <row r="2" spans="1:32" s="39" customFormat="1" ht="31.2" customHeight="1" x14ac:dyDescent="0.3">
      <c r="A2" s="346"/>
      <c r="B2" s="350"/>
      <c r="C2" s="375"/>
      <c r="D2" s="361"/>
      <c r="E2" s="376"/>
      <c r="F2" s="358" t="s">
        <v>117</v>
      </c>
      <c r="G2" s="359"/>
      <c r="H2" s="359"/>
      <c r="I2" s="360" t="s">
        <v>118</v>
      </c>
      <c r="J2" s="360"/>
      <c r="K2" s="186"/>
      <c r="L2" s="361" t="s">
        <v>117</v>
      </c>
      <c r="M2" s="361"/>
      <c r="N2" s="361"/>
      <c r="O2" s="361"/>
      <c r="P2" s="186"/>
      <c r="Q2" s="362" t="s">
        <v>795</v>
      </c>
      <c r="R2" s="361" t="s">
        <v>119</v>
      </c>
      <c r="S2" s="361"/>
      <c r="T2" s="361"/>
      <c r="U2" s="187"/>
      <c r="V2" s="188" t="s">
        <v>120</v>
      </c>
      <c r="W2" s="383" t="s">
        <v>121</v>
      </c>
      <c r="X2" s="383"/>
      <c r="Y2" s="384"/>
      <c r="Z2" s="365" t="s">
        <v>796</v>
      </c>
      <c r="AA2" s="187"/>
      <c r="AB2" s="381" t="s">
        <v>683</v>
      </c>
      <c r="AC2" s="381" t="s">
        <v>684</v>
      </c>
      <c r="AD2" s="381" t="s">
        <v>733</v>
      </c>
      <c r="AE2" s="381" t="s">
        <v>735</v>
      </c>
      <c r="AF2" s="381" t="s">
        <v>736</v>
      </c>
    </row>
    <row r="3" spans="1:32" s="39" customFormat="1" ht="45" customHeight="1" x14ac:dyDescent="0.3">
      <c r="A3" s="347"/>
      <c r="B3" s="351"/>
      <c r="C3" s="379" t="s">
        <v>679</v>
      </c>
      <c r="D3" s="379" t="s">
        <v>680</v>
      </c>
      <c r="E3" s="379" t="s">
        <v>681</v>
      </c>
      <c r="F3" s="368" t="s">
        <v>797</v>
      </c>
      <c r="G3" s="368" t="s">
        <v>798</v>
      </c>
      <c r="H3" s="368" t="s">
        <v>796</v>
      </c>
      <c r="I3" s="370" t="s">
        <v>799</v>
      </c>
      <c r="J3" s="368" t="s">
        <v>800</v>
      </c>
      <c r="K3" s="186"/>
      <c r="L3" s="368" t="s">
        <v>801</v>
      </c>
      <c r="M3" s="368" t="s">
        <v>802</v>
      </c>
      <c r="N3" s="368" t="s">
        <v>803</v>
      </c>
      <c r="O3" s="368" t="s">
        <v>796</v>
      </c>
      <c r="P3" s="186"/>
      <c r="Q3" s="363"/>
      <c r="R3" s="368" t="s">
        <v>804</v>
      </c>
      <c r="S3" s="377" t="s">
        <v>805</v>
      </c>
      <c r="T3" s="377" t="s">
        <v>796</v>
      </c>
      <c r="U3" s="187"/>
      <c r="V3" s="377" t="s">
        <v>806</v>
      </c>
      <c r="W3" s="377" t="s">
        <v>798</v>
      </c>
      <c r="X3" s="377" t="s">
        <v>800</v>
      </c>
      <c r="Y3" s="377" t="s">
        <v>807</v>
      </c>
      <c r="Z3" s="366"/>
      <c r="AA3" s="187"/>
      <c r="AB3" s="381"/>
      <c r="AC3" s="381"/>
      <c r="AD3" s="381"/>
      <c r="AE3" s="381"/>
      <c r="AF3" s="381"/>
    </row>
    <row r="4" spans="1:32" s="39" customFormat="1" ht="95.7" customHeight="1" thickBot="1" x14ac:dyDescent="0.35">
      <c r="A4" s="348"/>
      <c r="B4" s="352"/>
      <c r="C4" s="380"/>
      <c r="D4" s="380"/>
      <c r="E4" s="380"/>
      <c r="F4" s="369"/>
      <c r="G4" s="369"/>
      <c r="H4" s="369"/>
      <c r="I4" s="371"/>
      <c r="J4" s="369"/>
      <c r="K4" s="186"/>
      <c r="L4" s="369"/>
      <c r="M4" s="369"/>
      <c r="N4" s="369"/>
      <c r="O4" s="369"/>
      <c r="P4" s="186"/>
      <c r="Q4" s="364"/>
      <c r="R4" s="369"/>
      <c r="S4" s="378"/>
      <c r="T4" s="378"/>
      <c r="U4" s="187"/>
      <c r="V4" s="378"/>
      <c r="W4" s="378"/>
      <c r="X4" s="378"/>
      <c r="Y4" s="378"/>
      <c r="Z4" s="367"/>
      <c r="AA4" s="187"/>
      <c r="AB4" s="381"/>
      <c r="AC4" s="381"/>
      <c r="AD4" s="381"/>
      <c r="AE4" s="381"/>
      <c r="AF4" s="381"/>
    </row>
    <row r="5" spans="1:32" x14ac:dyDescent="0.3">
      <c r="A5" s="189" t="s">
        <v>678</v>
      </c>
      <c r="B5" s="190"/>
      <c r="C5" s="191" t="s">
        <v>86</v>
      </c>
      <c r="D5" s="191" t="str">
        <f>IF(I5&lt;&gt;0,"Igen","Nem")</f>
        <v>Nem</v>
      </c>
      <c r="E5" s="191" t="str">
        <f>IF(J5&lt;&gt;0,"Igen","Nem")</f>
        <v>Nem</v>
      </c>
      <c r="F5" s="192"/>
      <c r="G5" s="193"/>
      <c r="H5" s="194"/>
      <c r="I5" s="195"/>
      <c r="J5" s="196"/>
      <c r="K5" s="197"/>
      <c r="L5" s="192"/>
      <c r="M5" s="193"/>
      <c r="N5" s="193"/>
      <c r="O5" s="196"/>
      <c r="P5" s="197"/>
      <c r="Q5" s="193"/>
      <c r="R5" s="193"/>
      <c r="S5" s="193"/>
      <c r="T5" s="198"/>
      <c r="U5" s="197"/>
      <c r="V5" s="193"/>
      <c r="W5" s="193"/>
      <c r="X5" s="193"/>
      <c r="Y5" s="193"/>
      <c r="Z5" s="198"/>
      <c r="AA5" s="197"/>
      <c r="AB5" s="199">
        <v>0</v>
      </c>
      <c r="AC5" t="s">
        <v>84</v>
      </c>
      <c r="AD5" t="s">
        <v>734</v>
      </c>
      <c r="AE5" t="str">
        <f t="shared" ref="AE5:AF68" si="0">A5</f>
        <v>====</v>
      </c>
      <c r="AF5">
        <f t="shared" si="0"/>
        <v>0</v>
      </c>
    </row>
    <row r="6" spans="1:32" ht="14.7" customHeight="1" x14ac:dyDescent="0.3">
      <c r="A6" s="200" t="s">
        <v>304</v>
      </c>
      <c r="B6" s="190" t="s">
        <v>305</v>
      </c>
      <c r="C6" s="191" t="s">
        <v>86</v>
      </c>
      <c r="D6" s="191" t="str">
        <f>IF($I6&lt;&gt;0,"Igen","Nem")</f>
        <v>Igen</v>
      </c>
      <c r="E6" s="191" t="str">
        <f>IF($J6&lt;&gt;0,"Igen","Nem")</f>
        <v>Igen</v>
      </c>
      <c r="F6" s="196">
        <v>0.05</v>
      </c>
      <c r="G6" s="196">
        <v>1.93</v>
      </c>
      <c r="H6" s="196">
        <f>F6+G6</f>
        <v>1.98</v>
      </c>
      <c r="I6" s="196">
        <v>1.93</v>
      </c>
      <c r="J6" s="196">
        <v>1.93</v>
      </c>
      <c r="K6" s="197"/>
      <c r="L6" s="196">
        <v>0.05</v>
      </c>
      <c r="M6" s="196">
        <f>G6-N6</f>
        <v>1.88</v>
      </c>
      <c r="N6" s="196">
        <v>0.05</v>
      </c>
      <c r="O6" s="196">
        <f>L6+M6+N6</f>
        <v>1.98</v>
      </c>
      <c r="P6" s="197"/>
      <c r="Q6" s="196">
        <v>1.93</v>
      </c>
      <c r="R6" s="201">
        <v>1.88</v>
      </c>
      <c r="S6" s="196">
        <v>0.05</v>
      </c>
      <c r="T6" s="201">
        <f>R6+S6</f>
        <v>1.93</v>
      </c>
      <c r="U6" s="197"/>
      <c r="V6" s="193"/>
      <c r="W6" s="202"/>
      <c r="X6" s="202"/>
      <c r="Y6" s="202"/>
      <c r="Z6" s="203"/>
      <c r="AA6" s="197"/>
      <c r="AB6">
        <v>4</v>
      </c>
      <c r="AC6" t="s">
        <v>695</v>
      </c>
      <c r="AD6" t="s">
        <v>305</v>
      </c>
      <c r="AE6" t="str">
        <f t="shared" si="0"/>
        <v>ABE01</v>
      </c>
      <c r="AF6" t="str">
        <f t="shared" si="0"/>
        <v>Abesszin (etiópiai) mustár</v>
      </c>
    </row>
    <row r="7" spans="1:32" x14ac:dyDescent="0.3">
      <c r="A7" s="204" t="s">
        <v>388</v>
      </c>
      <c r="B7" s="205" t="s">
        <v>389</v>
      </c>
      <c r="C7" s="191" t="s">
        <v>86</v>
      </c>
      <c r="D7" s="191" t="str">
        <f>IF($I7&lt;&gt;0,"Igen","Nem")</f>
        <v>Igen</v>
      </c>
      <c r="E7" s="191" t="str">
        <f t="shared" ref="E7:E12" si="1">IF($J7&lt;&gt;0,"Igen","Nem")</f>
        <v>Igen</v>
      </c>
      <c r="F7" s="196">
        <v>0.05</v>
      </c>
      <c r="G7" s="196">
        <v>3.28</v>
      </c>
      <c r="H7" s="196">
        <f t="shared" ref="H7:H70" si="2">F7+G7</f>
        <v>3.3299999999999996</v>
      </c>
      <c r="I7" s="196">
        <v>3.28</v>
      </c>
      <c r="J7" s="196">
        <v>3.28</v>
      </c>
      <c r="K7" s="197"/>
      <c r="L7" s="196">
        <v>0.05</v>
      </c>
      <c r="M7" s="196">
        <v>3.2303250000000001</v>
      </c>
      <c r="N7" s="196">
        <v>0.05</v>
      </c>
      <c r="O7" s="196">
        <f t="shared" ref="O7:O70" si="3">L7+M7+N7</f>
        <v>3.3303249999999998</v>
      </c>
      <c r="P7" s="197"/>
      <c r="Q7" s="196">
        <v>3.28</v>
      </c>
      <c r="R7" s="201">
        <v>3.23</v>
      </c>
      <c r="S7" s="196">
        <v>0.05</v>
      </c>
      <c r="T7" s="201">
        <f>R7+S7</f>
        <v>3.28</v>
      </c>
      <c r="U7" s="197"/>
      <c r="V7" s="206"/>
      <c r="W7" s="203"/>
      <c r="X7" s="202"/>
      <c r="Y7" s="202"/>
      <c r="Z7" s="203"/>
      <c r="AA7" s="197"/>
      <c r="AB7">
        <v>9</v>
      </c>
      <c r="AC7" t="s">
        <v>697</v>
      </c>
      <c r="AD7" t="s">
        <v>389</v>
      </c>
      <c r="AE7" t="str">
        <f t="shared" si="0"/>
        <v>EFU01</v>
      </c>
      <c r="AF7" t="str">
        <f t="shared" si="0"/>
        <v>Energiafű</v>
      </c>
    </row>
    <row r="8" spans="1:32" x14ac:dyDescent="0.3">
      <c r="A8" s="204" t="s">
        <v>260</v>
      </c>
      <c r="B8" s="205" t="s">
        <v>261</v>
      </c>
      <c r="C8" s="207" t="s">
        <v>86</v>
      </c>
      <c r="D8" s="191" t="str">
        <f t="shared" ref="D8:D71" si="4">IF($I8&lt;&gt;0,"Igen","Nem")</f>
        <v>Nem</v>
      </c>
      <c r="E8" s="191" t="str">
        <f t="shared" si="1"/>
        <v>Nem</v>
      </c>
      <c r="F8" s="196">
        <v>0.05</v>
      </c>
      <c r="G8" s="196">
        <v>14.23</v>
      </c>
      <c r="H8" s="196">
        <f t="shared" si="2"/>
        <v>14.280000000000001</v>
      </c>
      <c r="I8" s="206"/>
      <c r="J8" s="196"/>
      <c r="K8" s="197"/>
      <c r="L8" s="196">
        <v>0.05</v>
      </c>
      <c r="M8" s="196">
        <v>14.175000000000001</v>
      </c>
      <c r="N8" s="196">
        <v>0.05</v>
      </c>
      <c r="O8" s="196">
        <f t="shared" si="3"/>
        <v>14.275000000000002</v>
      </c>
      <c r="P8" s="197"/>
      <c r="Q8" s="206"/>
      <c r="R8" s="208"/>
      <c r="S8" s="209"/>
      <c r="T8" s="196"/>
      <c r="U8" s="197"/>
      <c r="V8" s="208" t="s">
        <v>808</v>
      </c>
      <c r="W8" s="210" t="s">
        <v>808</v>
      </c>
      <c r="X8" s="210" t="s">
        <v>808</v>
      </c>
      <c r="Y8" s="210" t="s">
        <v>808</v>
      </c>
      <c r="Z8" s="209"/>
      <c r="AA8" s="197"/>
      <c r="AB8">
        <v>3</v>
      </c>
      <c r="AC8" t="s">
        <v>685</v>
      </c>
      <c r="AD8" t="s">
        <v>686</v>
      </c>
      <c r="AE8" t="str">
        <f t="shared" si="0"/>
        <v>HAG04</v>
      </c>
      <c r="AF8" t="str">
        <f t="shared" si="0"/>
        <v>Hagyományos gyümölcsös kajszibarack (sárgabarack)</v>
      </c>
    </row>
    <row r="9" spans="1:32" x14ac:dyDescent="0.3">
      <c r="A9" s="204" t="s">
        <v>262</v>
      </c>
      <c r="B9" s="205" t="s">
        <v>263</v>
      </c>
      <c r="C9" s="207" t="s">
        <v>86</v>
      </c>
      <c r="D9" s="191" t="str">
        <f t="shared" si="4"/>
        <v>Nem</v>
      </c>
      <c r="E9" s="191" t="str">
        <f>IF($J9&lt;&gt;0,"Igen","Nem")</f>
        <v>Nem</v>
      </c>
      <c r="F9" s="196">
        <v>0.05</v>
      </c>
      <c r="G9" s="196">
        <v>14.23</v>
      </c>
      <c r="H9" s="196">
        <f t="shared" si="2"/>
        <v>14.280000000000001</v>
      </c>
      <c r="I9" s="206"/>
      <c r="J9" s="196"/>
      <c r="K9" s="197"/>
      <c r="L9" s="196">
        <v>0.05</v>
      </c>
      <c r="M9" s="196">
        <v>14.175000000000001</v>
      </c>
      <c r="N9" s="196">
        <v>0.05</v>
      </c>
      <c r="O9" s="196">
        <f t="shared" si="3"/>
        <v>14.275000000000002</v>
      </c>
      <c r="P9" s="197"/>
      <c r="Q9" s="206"/>
      <c r="R9" s="206"/>
      <c r="S9" s="209"/>
      <c r="T9" s="196"/>
      <c r="U9" s="197"/>
      <c r="V9" s="208" t="s">
        <v>808</v>
      </c>
      <c r="W9" s="210" t="s">
        <v>808</v>
      </c>
      <c r="X9" s="210" t="s">
        <v>808</v>
      </c>
      <c r="Y9" s="210" t="s">
        <v>808</v>
      </c>
      <c r="Z9" s="209"/>
      <c r="AA9" s="197"/>
      <c r="AB9">
        <v>3</v>
      </c>
      <c r="AC9" t="s">
        <v>685</v>
      </c>
      <c r="AD9" t="s">
        <v>686</v>
      </c>
      <c r="AE9" t="str">
        <f t="shared" si="0"/>
        <v>HAG06</v>
      </c>
      <c r="AF9" t="str">
        <f t="shared" si="0"/>
        <v>Hagyományos gyümölcsös szilva</v>
      </c>
    </row>
    <row r="10" spans="1:32" x14ac:dyDescent="0.3">
      <c r="A10" s="204" t="s">
        <v>266</v>
      </c>
      <c r="B10" s="205" t="s">
        <v>267</v>
      </c>
      <c r="C10" s="207" t="s">
        <v>86</v>
      </c>
      <c r="D10" s="191" t="str">
        <f>IF($I10&lt;&gt;0,"Igen","Nem")</f>
        <v>Nem</v>
      </c>
      <c r="E10" s="191" t="str">
        <f t="shared" si="1"/>
        <v>Nem</v>
      </c>
      <c r="F10" s="196">
        <v>0.05</v>
      </c>
      <c r="G10" s="196">
        <v>14.23</v>
      </c>
      <c r="H10" s="196">
        <f t="shared" si="2"/>
        <v>14.280000000000001</v>
      </c>
      <c r="I10" s="206"/>
      <c r="J10" s="196"/>
      <c r="K10" s="197"/>
      <c r="L10" s="196">
        <v>0.05</v>
      </c>
      <c r="M10" s="196">
        <v>14.175000000000001</v>
      </c>
      <c r="N10" s="196">
        <v>0.05</v>
      </c>
      <c r="O10" s="196">
        <f t="shared" si="3"/>
        <v>14.275000000000002</v>
      </c>
      <c r="P10" s="197"/>
      <c r="Q10" s="206"/>
      <c r="R10" s="206"/>
      <c r="S10" s="206"/>
      <c r="T10" s="196"/>
      <c r="U10" s="197"/>
      <c r="V10" s="208" t="s">
        <v>808</v>
      </c>
      <c r="W10" s="210" t="s">
        <v>808</v>
      </c>
      <c r="X10" s="210" t="s">
        <v>808</v>
      </c>
      <c r="Y10" s="210" t="s">
        <v>808</v>
      </c>
      <c r="Z10" s="209"/>
      <c r="AA10" s="197"/>
      <c r="AB10">
        <v>3</v>
      </c>
      <c r="AC10" t="s">
        <v>685</v>
      </c>
      <c r="AD10" t="s">
        <v>686</v>
      </c>
      <c r="AE10" t="str">
        <f t="shared" si="0"/>
        <v>HAG08</v>
      </c>
      <c r="AF10" t="str">
        <f t="shared" si="0"/>
        <v>Hagyományos gyümölcsös dió</v>
      </c>
    </row>
    <row r="11" spans="1:32" x14ac:dyDescent="0.3">
      <c r="A11" s="204" t="s">
        <v>268</v>
      </c>
      <c r="B11" s="205" t="s">
        <v>269</v>
      </c>
      <c r="C11" s="207" t="s">
        <v>86</v>
      </c>
      <c r="D11" s="191" t="str">
        <f t="shared" si="4"/>
        <v>Nem</v>
      </c>
      <c r="E11" s="191" t="str">
        <f t="shared" si="1"/>
        <v>Nem</v>
      </c>
      <c r="F11" s="196">
        <v>0.05</v>
      </c>
      <c r="G11" s="196">
        <v>14.23</v>
      </c>
      <c r="H11" s="196">
        <f t="shared" si="2"/>
        <v>14.280000000000001</v>
      </c>
      <c r="I11" s="206"/>
      <c r="J11" s="196"/>
      <c r="K11" s="197"/>
      <c r="L11" s="196">
        <v>0.05</v>
      </c>
      <c r="M11" s="196">
        <v>14.175000000000001</v>
      </c>
      <c r="N11" s="196">
        <v>0.05</v>
      </c>
      <c r="O11" s="196">
        <f t="shared" si="3"/>
        <v>14.275000000000002</v>
      </c>
      <c r="P11" s="197"/>
      <c r="Q11" s="206"/>
      <c r="R11" s="206"/>
      <c r="S11" s="206"/>
      <c r="T11" s="196"/>
      <c r="U11" s="197"/>
      <c r="V11" s="208" t="s">
        <v>808</v>
      </c>
      <c r="W11" s="210" t="s">
        <v>808</v>
      </c>
      <c r="X11" s="210" t="s">
        <v>808</v>
      </c>
      <c r="Y11" s="210" t="s">
        <v>808</v>
      </c>
      <c r="Z11" s="209"/>
      <c r="AA11" s="197"/>
      <c r="AB11">
        <v>3</v>
      </c>
      <c r="AC11" t="s">
        <v>685</v>
      </c>
      <c r="AD11" t="s">
        <v>686</v>
      </c>
      <c r="AE11" t="str">
        <f t="shared" si="0"/>
        <v>HAG09</v>
      </c>
      <c r="AF11" t="str">
        <f t="shared" si="0"/>
        <v>Hagyományos gyümölcsös mogyoró</v>
      </c>
    </row>
    <row r="12" spans="1:32" x14ac:dyDescent="0.3">
      <c r="A12" s="204" t="s">
        <v>270</v>
      </c>
      <c r="B12" s="205" t="s">
        <v>271</v>
      </c>
      <c r="C12" s="207" t="s">
        <v>86</v>
      </c>
      <c r="D12" s="191" t="str">
        <f t="shared" si="4"/>
        <v>Nem</v>
      </c>
      <c r="E12" s="191" t="str">
        <f t="shared" si="1"/>
        <v>Nem</v>
      </c>
      <c r="F12" s="196">
        <v>0.05</v>
      </c>
      <c r="G12" s="196">
        <v>14.23</v>
      </c>
      <c r="H12" s="196">
        <f t="shared" si="2"/>
        <v>14.280000000000001</v>
      </c>
      <c r="I12" s="206"/>
      <c r="J12" s="196"/>
      <c r="K12" s="197"/>
      <c r="L12" s="196">
        <v>0.05</v>
      </c>
      <c r="M12" s="196">
        <v>14.175000000000001</v>
      </c>
      <c r="N12" s="196">
        <v>0.05</v>
      </c>
      <c r="O12" s="196">
        <f t="shared" si="3"/>
        <v>14.275000000000002</v>
      </c>
      <c r="P12" s="197"/>
      <c r="Q12" s="206"/>
      <c r="R12" s="206"/>
      <c r="S12" s="206"/>
      <c r="T12" s="196"/>
      <c r="U12" s="197"/>
      <c r="V12" s="208" t="s">
        <v>808</v>
      </c>
      <c r="W12" s="210" t="s">
        <v>808</v>
      </c>
      <c r="X12" s="210" t="s">
        <v>808</v>
      </c>
      <c r="Y12" s="210" t="s">
        <v>808</v>
      </c>
      <c r="Z12" s="209"/>
      <c r="AA12" s="197"/>
      <c r="AB12">
        <v>3</v>
      </c>
      <c r="AC12" t="s">
        <v>685</v>
      </c>
      <c r="AD12" t="s">
        <v>686</v>
      </c>
      <c r="AE12" t="str">
        <f t="shared" si="0"/>
        <v>HAG10</v>
      </c>
      <c r="AF12" t="str">
        <f t="shared" si="0"/>
        <v>Hagyományos gyümölcsös mandula</v>
      </c>
    </row>
    <row r="13" spans="1:32" x14ac:dyDescent="0.3">
      <c r="A13" s="204" t="s">
        <v>256</v>
      </c>
      <c r="B13" s="205" t="s">
        <v>257</v>
      </c>
      <c r="C13" s="191" t="s">
        <v>86</v>
      </c>
      <c r="D13" s="191" t="str">
        <f t="shared" si="4"/>
        <v>Nem</v>
      </c>
      <c r="E13" s="207" t="s">
        <v>86</v>
      </c>
      <c r="F13" s="196">
        <v>0.05</v>
      </c>
      <c r="G13" s="196">
        <v>14.23</v>
      </c>
      <c r="H13" s="196">
        <f t="shared" si="2"/>
        <v>14.280000000000001</v>
      </c>
      <c r="I13" s="206"/>
      <c r="J13" s="196" t="s">
        <v>808</v>
      </c>
      <c r="K13" s="197"/>
      <c r="L13" s="196">
        <v>0.05</v>
      </c>
      <c r="M13" s="196">
        <v>14.175000000000001</v>
      </c>
      <c r="N13" s="196">
        <v>0.05</v>
      </c>
      <c r="O13" s="196">
        <f t="shared" si="3"/>
        <v>14.275000000000002</v>
      </c>
      <c r="P13" s="197"/>
      <c r="Q13" s="206"/>
      <c r="R13" s="208" t="s">
        <v>808</v>
      </c>
      <c r="S13" s="209" t="s">
        <v>808</v>
      </c>
      <c r="T13" s="196"/>
      <c r="U13" s="197"/>
      <c r="V13" s="209"/>
      <c r="W13" s="210"/>
      <c r="X13" s="210"/>
      <c r="Y13" s="210"/>
      <c r="Z13" s="209"/>
      <c r="AA13" s="197"/>
      <c r="AB13">
        <v>3</v>
      </c>
      <c r="AC13" t="s">
        <v>685</v>
      </c>
      <c r="AD13" t="s">
        <v>257</v>
      </c>
      <c r="AE13" t="str">
        <f t="shared" si="0"/>
        <v>FRU17</v>
      </c>
      <c r="AF13" t="str">
        <f t="shared" si="0"/>
        <v>Áfonya</v>
      </c>
    </row>
    <row r="14" spans="1:32" x14ac:dyDescent="0.3">
      <c r="A14" s="204" t="s">
        <v>272</v>
      </c>
      <c r="B14" s="205" t="s">
        <v>273</v>
      </c>
      <c r="C14" s="207" t="s">
        <v>86</v>
      </c>
      <c r="D14" s="191" t="str">
        <f t="shared" si="4"/>
        <v>Nem</v>
      </c>
      <c r="E14" s="191" t="str">
        <f>IF($J14&lt;&gt;0,"Igen","Nem")</f>
        <v>Nem</v>
      </c>
      <c r="F14" s="196">
        <v>0.05</v>
      </c>
      <c r="G14" s="196">
        <v>14.23</v>
      </c>
      <c r="H14" s="196">
        <f t="shared" si="2"/>
        <v>14.280000000000001</v>
      </c>
      <c r="I14" s="206"/>
      <c r="J14" s="196"/>
      <c r="K14" s="197"/>
      <c r="L14" s="196">
        <v>0.05</v>
      </c>
      <c r="M14" s="196">
        <v>14.175000000000001</v>
      </c>
      <c r="N14" s="196">
        <v>0.05</v>
      </c>
      <c r="O14" s="196">
        <f t="shared" si="3"/>
        <v>14.275000000000002</v>
      </c>
      <c r="P14" s="197"/>
      <c r="Q14" s="206"/>
      <c r="R14" s="206"/>
      <c r="S14" s="206"/>
      <c r="T14" s="196"/>
      <c r="U14" s="197"/>
      <c r="V14" s="208" t="s">
        <v>808</v>
      </c>
      <c r="W14" s="210" t="s">
        <v>808</v>
      </c>
      <c r="X14" s="210" t="s">
        <v>808</v>
      </c>
      <c r="Y14" s="210" t="s">
        <v>808</v>
      </c>
      <c r="Z14" s="209"/>
      <c r="AA14" s="197"/>
      <c r="AB14">
        <v>3</v>
      </c>
      <c r="AC14" t="s">
        <v>685</v>
      </c>
      <c r="AD14" t="s">
        <v>686</v>
      </c>
      <c r="AE14" t="str">
        <f t="shared" si="0"/>
        <v>HAG16</v>
      </c>
      <c r="AF14" t="str">
        <f t="shared" si="0"/>
        <v>Hagyományos gyümölcsös meggy</v>
      </c>
    </row>
    <row r="15" spans="1:32" x14ac:dyDescent="0.3">
      <c r="A15" s="204" t="s">
        <v>274</v>
      </c>
      <c r="B15" s="205" t="s">
        <v>275</v>
      </c>
      <c r="C15" s="207" t="s">
        <v>86</v>
      </c>
      <c r="D15" s="191" t="str">
        <f t="shared" si="4"/>
        <v>Nem</v>
      </c>
      <c r="E15" s="191" t="str">
        <f t="shared" ref="E15:E17" si="5">IF($J15&lt;&gt;0,"Igen","Nem")</f>
        <v>Nem</v>
      </c>
      <c r="F15" s="196">
        <v>0.05</v>
      </c>
      <c r="G15" s="196">
        <v>14.23</v>
      </c>
      <c r="H15" s="196">
        <f t="shared" si="2"/>
        <v>14.280000000000001</v>
      </c>
      <c r="I15" s="206"/>
      <c r="J15" s="196"/>
      <c r="K15" s="197"/>
      <c r="L15" s="196">
        <v>0.05</v>
      </c>
      <c r="M15" s="196">
        <v>14.175000000000001</v>
      </c>
      <c r="N15" s="196">
        <v>0.05</v>
      </c>
      <c r="O15" s="196">
        <f t="shared" si="3"/>
        <v>14.275000000000002</v>
      </c>
      <c r="P15" s="197"/>
      <c r="Q15" s="206"/>
      <c r="R15" s="206"/>
      <c r="S15" s="206"/>
      <c r="T15" s="196"/>
      <c r="U15" s="197"/>
      <c r="V15" s="208" t="s">
        <v>808</v>
      </c>
      <c r="W15" s="210" t="s">
        <v>808</v>
      </c>
      <c r="X15" s="210" t="s">
        <v>808</v>
      </c>
      <c r="Y15" s="210" t="s">
        <v>808</v>
      </c>
      <c r="Z15" s="209"/>
      <c r="AA15" s="197"/>
      <c r="AB15">
        <v>3</v>
      </c>
      <c r="AC15" t="s">
        <v>685</v>
      </c>
      <c r="AD15" t="s">
        <v>686</v>
      </c>
      <c r="AE15" t="str">
        <f t="shared" si="0"/>
        <v>HAG17</v>
      </c>
      <c r="AF15" t="str">
        <f t="shared" si="0"/>
        <v>Hagyományos gyümölcsös cseresznye</v>
      </c>
    </row>
    <row r="16" spans="1:32" x14ac:dyDescent="0.3">
      <c r="A16" s="204" t="s">
        <v>278</v>
      </c>
      <c r="B16" s="205" t="s">
        <v>279</v>
      </c>
      <c r="C16" s="207" t="s">
        <v>86</v>
      </c>
      <c r="D16" s="191" t="str">
        <f t="shared" si="4"/>
        <v>Nem</v>
      </c>
      <c r="E16" s="191" t="str">
        <f t="shared" si="5"/>
        <v>Nem</v>
      </c>
      <c r="F16" s="196">
        <v>0.05</v>
      </c>
      <c r="G16" s="196">
        <v>14.23</v>
      </c>
      <c r="H16" s="196">
        <f t="shared" si="2"/>
        <v>14.280000000000001</v>
      </c>
      <c r="I16" s="206"/>
      <c r="J16" s="196"/>
      <c r="K16" s="197"/>
      <c r="L16" s="196">
        <v>0.05</v>
      </c>
      <c r="M16" s="196">
        <v>14.175000000000001</v>
      </c>
      <c r="N16" s="196">
        <v>0.05</v>
      </c>
      <c r="O16" s="196">
        <f t="shared" si="3"/>
        <v>14.275000000000002</v>
      </c>
      <c r="P16" s="197"/>
      <c r="Q16" s="206"/>
      <c r="R16" s="206"/>
      <c r="S16" s="206"/>
      <c r="T16" s="196"/>
      <c r="U16" s="197"/>
      <c r="V16" s="208" t="s">
        <v>808</v>
      </c>
      <c r="W16" s="210" t="s">
        <v>808</v>
      </c>
      <c r="X16" s="210" t="s">
        <v>808</v>
      </c>
      <c r="Y16" s="210" t="s">
        <v>808</v>
      </c>
      <c r="Z16" s="209"/>
      <c r="AA16" s="197"/>
      <c r="AB16">
        <v>3</v>
      </c>
      <c r="AC16" t="s">
        <v>685</v>
      </c>
      <c r="AD16" t="s">
        <v>686</v>
      </c>
      <c r="AE16" t="str">
        <f t="shared" si="0"/>
        <v>HAG19</v>
      </c>
      <c r="AF16" t="str">
        <f t="shared" si="0"/>
        <v>Hagyományos gyümölcsös nektarin</v>
      </c>
    </row>
    <row r="17" spans="1:32" x14ac:dyDescent="0.3">
      <c r="A17" s="204" t="s">
        <v>37</v>
      </c>
      <c r="B17" s="205" t="s">
        <v>38</v>
      </c>
      <c r="C17" s="191" t="s">
        <v>86</v>
      </c>
      <c r="D17" s="191" t="str">
        <f t="shared" si="4"/>
        <v>Nem</v>
      </c>
      <c r="E17" s="191" t="str">
        <f t="shared" si="5"/>
        <v>Nem</v>
      </c>
      <c r="F17" s="196">
        <v>0.05</v>
      </c>
      <c r="G17" s="196">
        <v>2.0699999999999998</v>
      </c>
      <c r="H17" s="196">
        <f t="shared" si="2"/>
        <v>2.1199999999999997</v>
      </c>
      <c r="I17" s="206"/>
      <c r="J17" s="196"/>
      <c r="K17" s="197"/>
      <c r="L17" s="196">
        <v>0.05</v>
      </c>
      <c r="M17" s="196">
        <v>2.0175750000000003</v>
      </c>
      <c r="N17" s="196">
        <v>0.05</v>
      </c>
      <c r="O17" s="196">
        <f t="shared" si="3"/>
        <v>2.117575</v>
      </c>
      <c r="P17" s="197"/>
      <c r="Q17" s="206"/>
      <c r="R17" s="206"/>
      <c r="S17" s="206"/>
      <c r="T17" s="196"/>
      <c r="U17" s="197"/>
      <c r="V17" s="206"/>
      <c r="W17" s="203"/>
      <c r="X17" s="203"/>
      <c r="Y17" s="203"/>
      <c r="Z17" s="209"/>
      <c r="AA17" s="197"/>
      <c r="AB17">
        <v>9</v>
      </c>
      <c r="AC17" t="s">
        <v>697</v>
      </c>
      <c r="AD17" t="s">
        <v>38</v>
      </c>
      <c r="AE17" t="str">
        <f t="shared" si="0"/>
        <v>IND01</v>
      </c>
      <c r="AF17" t="str">
        <f t="shared" si="0"/>
        <v>Szójabab</v>
      </c>
    </row>
    <row r="18" spans="1:32" x14ac:dyDescent="0.3">
      <c r="A18" s="204" t="s">
        <v>132</v>
      </c>
      <c r="B18" s="205" t="s">
        <v>133</v>
      </c>
      <c r="C18" s="207" t="s">
        <v>86</v>
      </c>
      <c r="D18" s="191" t="str">
        <f t="shared" si="4"/>
        <v>Nem</v>
      </c>
      <c r="E18" s="207" t="s">
        <v>86</v>
      </c>
      <c r="F18" s="196">
        <v>0.05</v>
      </c>
      <c r="G18" s="196">
        <v>12.13</v>
      </c>
      <c r="H18" s="196">
        <f t="shared" si="2"/>
        <v>12.180000000000001</v>
      </c>
      <c r="I18" s="206"/>
      <c r="J18" s="196" t="s">
        <v>808</v>
      </c>
      <c r="K18" s="197"/>
      <c r="L18" s="196">
        <v>0.05</v>
      </c>
      <c r="M18" s="196">
        <v>12.075000000000001</v>
      </c>
      <c r="N18" s="196">
        <v>0.05</v>
      </c>
      <c r="O18" s="196">
        <f t="shared" si="3"/>
        <v>12.175000000000002</v>
      </c>
      <c r="P18" s="197"/>
      <c r="Q18" s="206"/>
      <c r="R18" s="208" t="s">
        <v>808</v>
      </c>
      <c r="S18" s="209" t="s">
        <v>808</v>
      </c>
      <c r="T18" s="196"/>
      <c r="U18" s="197"/>
      <c r="V18" s="208" t="s">
        <v>808</v>
      </c>
      <c r="W18" s="209" t="s">
        <v>808</v>
      </c>
      <c r="X18" s="209" t="s">
        <v>808</v>
      </c>
      <c r="Y18" s="209" t="s">
        <v>808</v>
      </c>
      <c r="Z18" s="209"/>
      <c r="AA18" s="197"/>
      <c r="AB18">
        <v>3</v>
      </c>
      <c r="AC18" t="s">
        <v>685</v>
      </c>
      <c r="AD18" t="s">
        <v>686</v>
      </c>
      <c r="AE18" t="str">
        <f t="shared" si="0"/>
        <v>HAG01</v>
      </c>
      <c r="AF18" t="str">
        <f t="shared" si="0"/>
        <v>Hagyományos gyümölcsös alma</v>
      </c>
    </row>
    <row r="19" spans="1:32" x14ac:dyDescent="0.3">
      <c r="A19" s="204" t="s">
        <v>258</v>
      </c>
      <c r="B19" s="205" t="s">
        <v>259</v>
      </c>
      <c r="C19" s="207" t="s">
        <v>86</v>
      </c>
      <c r="D19" s="191" t="str">
        <f t="shared" si="4"/>
        <v>Nem</v>
      </c>
      <c r="E19" s="207" t="s">
        <v>86</v>
      </c>
      <c r="F19" s="196">
        <v>0.05</v>
      </c>
      <c r="G19" s="196">
        <v>14.23</v>
      </c>
      <c r="H19" s="196">
        <f t="shared" si="2"/>
        <v>14.280000000000001</v>
      </c>
      <c r="I19" s="206"/>
      <c r="J19" s="196" t="s">
        <v>808</v>
      </c>
      <c r="K19" s="197"/>
      <c r="L19" s="196">
        <v>0.05</v>
      </c>
      <c r="M19" s="196">
        <v>14.175000000000001</v>
      </c>
      <c r="N19" s="196">
        <v>0.05</v>
      </c>
      <c r="O19" s="196">
        <f t="shared" si="3"/>
        <v>14.275000000000002</v>
      </c>
      <c r="P19" s="197"/>
      <c r="Q19" s="206"/>
      <c r="R19" s="208" t="s">
        <v>808</v>
      </c>
      <c r="S19" s="209" t="s">
        <v>808</v>
      </c>
      <c r="T19" s="196"/>
      <c r="U19" s="197"/>
      <c r="V19" s="208" t="s">
        <v>808</v>
      </c>
      <c r="W19" s="210" t="s">
        <v>808</v>
      </c>
      <c r="X19" s="210" t="s">
        <v>808</v>
      </c>
      <c r="Y19" s="210" t="s">
        <v>808</v>
      </c>
      <c r="Z19" s="209"/>
      <c r="AA19" s="197"/>
      <c r="AB19">
        <v>3</v>
      </c>
      <c r="AC19" t="s">
        <v>685</v>
      </c>
      <c r="AD19" t="s">
        <v>686</v>
      </c>
      <c r="AE19" t="str">
        <f t="shared" si="0"/>
        <v>HAG03</v>
      </c>
      <c r="AF19" t="str">
        <f t="shared" si="0"/>
        <v>Hagyományos gyümölcsös őszibarack</v>
      </c>
    </row>
    <row r="20" spans="1:32" x14ac:dyDescent="0.3">
      <c r="A20" s="204" t="s">
        <v>134</v>
      </c>
      <c r="B20" s="205" t="s">
        <v>135</v>
      </c>
      <c r="C20" s="207" t="s">
        <v>86</v>
      </c>
      <c r="D20" s="191" t="str">
        <f t="shared" si="4"/>
        <v>Nem</v>
      </c>
      <c r="E20" s="207" t="s">
        <v>86</v>
      </c>
      <c r="F20" s="196">
        <v>0.05</v>
      </c>
      <c r="G20" s="196">
        <v>12.13</v>
      </c>
      <c r="H20" s="196">
        <f t="shared" si="2"/>
        <v>12.180000000000001</v>
      </c>
      <c r="I20" s="206"/>
      <c r="J20" s="196" t="s">
        <v>808</v>
      </c>
      <c r="K20" s="197"/>
      <c r="L20" s="196">
        <v>0.05</v>
      </c>
      <c r="M20" s="196">
        <v>12.075000000000001</v>
      </c>
      <c r="N20" s="196">
        <v>0.05</v>
      </c>
      <c r="O20" s="196">
        <f t="shared" si="3"/>
        <v>12.175000000000002</v>
      </c>
      <c r="P20" s="197"/>
      <c r="Q20" s="206"/>
      <c r="R20" s="208" t="s">
        <v>808</v>
      </c>
      <c r="S20" s="209" t="s">
        <v>808</v>
      </c>
      <c r="T20" s="196"/>
      <c r="U20" s="197"/>
      <c r="V20" s="208" t="s">
        <v>808</v>
      </c>
      <c r="W20" s="209" t="s">
        <v>808</v>
      </c>
      <c r="X20" s="209" t="s">
        <v>808</v>
      </c>
      <c r="Y20" s="209" t="s">
        <v>808</v>
      </c>
      <c r="Z20" s="209"/>
      <c r="AA20" s="197"/>
      <c r="AB20">
        <v>3</v>
      </c>
      <c r="AC20" t="s">
        <v>685</v>
      </c>
      <c r="AD20" t="s">
        <v>686</v>
      </c>
      <c r="AE20" t="str">
        <f t="shared" si="0"/>
        <v>HAG15</v>
      </c>
      <c r="AF20" t="str">
        <f t="shared" si="0"/>
        <v>Hagyományos gyümölcsös körte</v>
      </c>
    </row>
    <row r="21" spans="1:32" x14ac:dyDescent="0.3">
      <c r="A21" s="204" t="s">
        <v>27</v>
      </c>
      <c r="B21" s="205" t="s">
        <v>28</v>
      </c>
      <c r="C21" s="191" t="s">
        <v>83</v>
      </c>
      <c r="D21" s="191" t="str">
        <f t="shared" si="4"/>
        <v>Igen</v>
      </c>
      <c r="E21" s="191" t="str">
        <f>IF(J21&lt;&gt;0,"Igen","Nem")</f>
        <v>Igen</v>
      </c>
      <c r="F21" s="196">
        <v>0.05</v>
      </c>
      <c r="G21" s="196">
        <v>1.93</v>
      </c>
      <c r="H21" s="196">
        <f t="shared" si="2"/>
        <v>1.98</v>
      </c>
      <c r="I21" s="196">
        <v>1.93</v>
      </c>
      <c r="J21" s="196">
        <v>1.93</v>
      </c>
      <c r="K21" s="197"/>
      <c r="L21" s="196">
        <v>0.05</v>
      </c>
      <c r="M21" s="196">
        <v>1.87425</v>
      </c>
      <c r="N21" s="196">
        <v>0.05</v>
      </c>
      <c r="O21" s="196">
        <f t="shared" si="3"/>
        <v>1.9742500000000001</v>
      </c>
      <c r="P21" s="197"/>
      <c r="Q21" s="196">
        <v>1.93</v>
      </c>
      <c r="R21" s="201">
        <v>1.88</v>
      </c>
      <c r="S21" s="196">
        <v>0.05</v>
      </c>
      <c r="T21" s="201">
        <f>R21+S21</f>
        <v>1.93</v>
      </c>
      <c r="U21" s="197"/>
      <c r="V21" s="209">
        <v>5.12</v>
      </c>
      <c r="W21" s="209">
        <v>0.05</v>
      </c>
      <c r="X21" s="209">
        <v>0.05</v>
      </c>
      <c r="Y21" s="209">
        <v>0.05</v>
      </c>
      <c r="Z21" s="209">
        <f>V21+W21+X21+Y21</f>
        <v>5.27</v>
      </c>
      <c r="AA21" s="197"/>
      <c r="AB21">
        <v>1</v>
      </c>
      <c r="AC21" t="s">
        <v>687</v>
      </c>
      <c r="AD21" t="s">
        <v>688</v>
      </c>
      <c r="AE21" t="str">
        <f t="shared" si="0"/>
        <v>IND03</v>
      </c>
      <c r="AF21" t="str">
        <f t="shared" si="0"/>
        <v>Őszi káposztarepce</v>
      </c>
    </row>
    <row r="22" spans="1:32" x14ac:dyDescent="0.3">
      <c r="A22" s="204" t="s">
        <v>25</v>
      </c>
      <c r="B22" s="205" t="s">
        <v>26</v>
      </c>
      <c r="C22" s="191" t="s">
        <v>83</v>
      </c>
      <c r="D22" s="191" t="str">
        <f t="shared" si="4"/>
        <v>Nem</v>
      </c>
      <c r="E22" s="191" t="str">
        <f t="shared" ref="E22:E85" si="6">IF(J22&lt;&gt;0,"Igen","Nem")</f>
        <v>Igen</v>
      </c>
      <c r="F22" s="196">
        <v>0.05</v>
      </c>
      <c r="G22" s="196">
        <v>1.93</v>
      </c>
      <c r="H22" s="196">
        <f t="shared" si="2"/>
        <v>1.98</v>
      </c>
      <c r="I22" s="196"/>
      <c r="J22" s="196">
        <v>1.9320000000000002</v>
      </c>
      <c r="K22" s="197"/>
      <c r="L22" s="196">
        <v>0.05</v>
      </c>
      <c r="M22" s="196">
        <v>1.87425</v>
      </c>
      <c r="N22" s="196">
        <v>0.05</v>
      </c>
      <c r="O22" s="196">
        <f t="shared" si="3"/>
        <v>1.9742500000000001</v>
      </c>
      <c r="P22" s="197"/>
      <c r="Q22" s="196"/>
      <c r="R22" s="201">
        <v>1.88</v>
      </c>
      <c r="S22" s="196">
        <v>0.05</v>
      </c>
      <c r="T22" s="201">
        <f t="shared" ref="T22:T33" si="7">R22+S22</f>
        <v>1.93</v>
      </c>
      <c r="U22" s="197"/>
      <c r="V22" s="209">
        <v>4.4400000000000004</v>
      </c>
      <c r="W22" s="209">
        <v>0.05</v>
      </c>
      <c r="X22" s="209">
        <v>0.05</v>
      </c>
      <c r="Y22" s="209">
        <v>0.05</v>
      </c>
      <c r="Z22" s="209">
        <f t="shared" ref="Z22:Z79" si="8">V22+W22+X22+Y22</f>
        <v>4.59</v>
      </c>
      <c r="AA22" s="197"/>
      <c r="AB22">
        <v>1</v>
      </c>
      <c r="AC22" t="s">
        <v>687</v>
      </c>
      <c r="AD22" t="s">
        <v>688</v>
      </c>
      <c r="AE22" t="str">
        <f t="shared" si="0"/>
        <v>IND04</v>
      </c>
      <c r="AF22" t="str">
        <f t="shared" si="0"/>
        <v>Tavaszi káposztarepce</v>
      </c>
    </row>
    <row r="23" spans="1:32" x14ac:dyDescent="0.3">
      <c r="A23" s="204" t="s">
        <v>158</v>
      </c>
      <c r="B23" s="205" t="s">
        <v>159</v>
      </c>
      <c r="C23" s="191" t="s">
        <v>86</v>
      </c>
      <c r="D23" s="191" t="str">
        <f t="shared" si="4"/>
        <v>Igen</v>
      </c>
      <c r="E23" s="191" t="str">
        <f t="shared" si="6"/>
        <v>Igen</v>
      </c>
      <c r="F23" s="196">
        <v>0.05</v>
      </c>
      <c r="G23" s="196">
        <v>1.93</v>
      </c>
      <c r="H23" s="196">
        <f t="shared" si="2"/>
        <v>1.98</v>
      </c>
      <c r="I23" s="196">
        <v>1.93</v>
      </c>
      <c r="J23" s="196">
        <v>1.93</v>
      </c>
      <c r="K23" s="197"/>
      <c r="L23" s="196">
        <v>0.05</v>
      </c>
      <c r="M23" s="196">
        <v>1.87425</v>
      </c>
      <c r="N23" s="196">
        <v>0.05</v>
      </c>
      <c r="O23" s="196">
        <f t="shared" si="3"/>
        <v>1.9742500000000001</v>
      </c>
      <c r="P23" s="197"/>
      <c r="Q23" s="196">
        <v>1.93</v>
      </c>
      <c r="R23" s="201">
        <v>1.88</v>
      </c>
      <c r="S23" s="196">
        <v>0.05</v>
      </c>
      <c r="T23" s="201">
        <f t="shared" si="7"/>
        <v>1.93</v>
      </c>
      <c r="U23" s="197"/>
      <c r="V23" s="206"/>
      <c r="W23" s="203"/>
      <c r="X23" s="203"/>
      <c r="Y23" s="203"/>
      <c r="Z23" s="209"/>
      <c r="AA23" s="197"/>
      <c r="AB23">
        <v>9</v>
      </c>
      <c r="AC23" t="s">
        <v>697</v>
      </c>
      <c r="AD23" t="s">
        <v>708</v>
      </c>
      <c r="AE23" t="str">
        <f t="shared" si="0"/>
        <v>IND11</v>
      </c>
      <c r="AF23" t="str">
        <f t="shared" si="0"/>
        <v>Fehér mustár</v>
      </c>
    </row>
    <row r="24" spans="1:32" x14ac:dyDescent="0.3">
      <c r="A24" s="204" t="s">
        <v>160</v>
      </c>
      <c r="B24" s="205" t="s">
        <v>161</v>
      </c>
      <c r="C24" s="191" t="s">
        <v>86</v>
      </c>
      <c r="D24" s="191" t="str">
        <f t="shared" si="4"/>
        <v>Igen</v>
      </c>
      <c r="E24" s="191" t="str">
        <f t="shared" si="6"/>
        <v>Igen</v>
      </c>
      <c r="F24" s="196">
        <v>0.05</v>
      </c>
      <c r="G24" s="196">
        <v>1.93</v>
      </c>
      <c r="H24" s="196">
        <f t="shared" si="2"/>
        <v>1.98</v>
      </c>
      <c r="I24" s="196">
        <v>1.93</v>
      </c>
      <c r="J24" s="196">
        <v>1.93</v>
      </c>
      <c r="K24" s="197"/>
      <c r="L24" s="196">
        <v>0.05</v>
      </c>
      <c r="M24" s="196">
        <v>1.87425</v>
      </c>
      <c r="N24" s="196">
        <v>0.05</v>
      </c>
      <c r="O24" s="196">
        <f t="shared" si="3"/>
        <v>1.9742500000000001</v>
      </c>
      <c r="P24" s="197"/>
      <c r="Q24" s="196">
        <v>1.93</v>
      </c>
      <c r="R24" s="201">
        <v>1.88</v>
      </c>
      <c r="S24" s="196">
        <v>0.05</v>
      </c>
      <c r="T24" s="201">
        <f t="shared" si="7"/>
        <v>1.93</v>
      </c>
      <c r="U24" s="197"/>
      <c r="V24" s="206"/>
      <c r="W24" s="203"/>
      <c r="X24" s="203"/>
      <c r="Y24" s="203"/>
      <c r="Z24" s="209"/>
      <c r="AA24" s="197"/>
      <c r="AB24">
        <v>9</v>
      </c>
      <c r="AC24" t="s">
        <v>697</v>
      </c>
      <c r="AD24" t="s">
        <v>708</v>
      </c>
      <c r="AE24" t="str">
        <f t="shared" si="0"/>
        <v>IND12</v>
      </c>
      <c r="AF24" t="str">
        <f t="shared" si="0"/>
        <v>Fekete mustár</v>
      </c>
    </row>
    <row r="25" spans="1:32" x14ac:dyDescent="0.3">
      <c r="A25" s="211" t="s">
        <v>162</v>
      </c>
      <c r="B25" s="212" t="s">
        <v>769</v>
      </c>
      <c r="C25" s="213" t="s">
        <v>86</v>
      </c>
      <c r="D25" s="191" t="str">
        <f t="shared" si="4"/>
        <v>Nem</v>
      </c>
      <c r="E25" s="191" t="str">
        <f t="shared" si="6"/>
        <v>Igen</v>
      </c>
      <c r="F25" s="196">
        <v>0.05</v>
      </c>
      <c r="G25" s="196">
        <v>2.0699999999999998</v>
      </c>
      <c r="H25" s="196">
        <f t="shared" si="2"/>
        <v>2.1199999999999997</v>
      </c>
      <c r="I25" s="206"/>
      <c r="J25" s="196">
        <v>2.0699999999999998</v>
      </c>
      <c r="K25" s="197"/>
      <c r="L25" s="196">
        <v>0.05</v>
      </c>
      <c r="M25" s="196">
        <v>2.0175750000000003</v>
      </c>
      <c r="N25" s="196">
        <v>0.05</v>
      </c>
      <c r="O25" s="196">
        <f t="shared" si="3"/>
        <v>2.117575</v>
      </c>
      <c r="P25" s="197"/>
      <c r="Q25" s="206"/>
      <c r="R25" s="201">
        <v>2.02</v>
      </c>
      <c r="S25" s="196">
        <v>0.05</v>
      </c>
      <c r="T25" s="201">
        <f t="shared" si="7"/>
        <v>2.0699999999999998</v>
      </c>
      <c r="U25" s="197"/>
      <c r="V25" s="206"/>
      <c r="W25" s="203"/>
      <c r="X25" s="203"/>
      <c r="Y25" s="203"/>
      <c r="Z25" s="209"/>
      <c r="AA25" s="197"/>
      <c r="AB25">
        <v>9</v>
      </c>
      <c r="AC25" t="s">
        <v>697</v>
      </c>
      <c r="AD25" t="s">
        <v>163</v>
      </c>
      <c r="AE25" t="str">
        <f t="shared" si="0"/>
        <v>IND14</v>
      </c>
      <c r="AF25" t="str">
        <f t="shared" si="0"/>
        <v>Mák (tavaszi)</v>
      </c>
    </row>
    <row r="26" spans="1:32" x14ac:dyDescent="0.3">
      <c r="A26" s="204" t="s">
        <v>21</v>
      </c>
      <c r="B26" s="205" t="s">
        <v>22</v>
      </c>
      <c r="C26" s="191" t="s">
        <v>83</v>
      </c>
      <c r="D26" s="191" t="str">
        <f t="shared" si="4"/>
        <v>Nem</v>
      </c>
      <c r="E26" s="191" t="str">
        <f t="shared" si="6"/>
        <v>Igen</v>
      </c>
      <c r="F26" s="196">
        <v>0.05</v>
      </c>
      <c r="G26" s="196">
        <v>0.69</v>
      </c>
      <c r="H26" s="196">
        <f t="shared" si="2"/>
        <v>0.74</v>
      </c>
      <c r="I26" s="206"/>
      <c r="J26" s="196">
        <v>1.38</v>
      </c>
      <c r="K26" s="197"/>
      <c r="L26" s="196">
        <v>0.05</v>
      </c>
      <c r="M26" s="196">
        <v>0.63945000000000007</v>
      </c>
      <c r="N26" s="196">
        <v>0.05</v>
      </c>
      <c r="O26" s="196">
        <f t="shared" si="3"/>
        <v>0.73945000000000016</v>
      </c>
      <c r="P26" s="197"/>
      <c r="Q26" s="206"/>
      <c r="R26" s="201">
        <v>1.32</v>
      </c>
      <c r="S26" s="196">
        <v>0.05</v>
      </c>
      <c r="T26" s="201">
        <f t="shared" si="7"/>
        <v>1.37</v>
      </c>
      <c r="U26" s="197"/>
      <c r="V26" s="209">
        <v>3.06</v>
      </c>
      <c r="W26" s="209">
        <v>0.05</v>
      </c>
      <c r="X26" s="209">
        <v>0.05</v>
      </c>
      <c r="Y26" s="209">
        <v>0.05</v>
      </c>
      <c r="Z26" s="209">
        <f t="shared" si="8"/>
        <v>3.2099999999999995</v>
      </c>
      <c r="AA26" s="197"/>
      <c r="AB26">
        <v>1</v>
      </c>
      <c r="AC26" t="s">
        <v>687</v>
      </c>
      <c r="AD26" t="s">
        <v>22</v>
      </c>
      <c r="AE26" t="str">
        <f t="shared" si="0"/>
        <v>IND23</v>
      </c>
      <c r="AF26" t="str">
        <f t="shared" si="0"/>
        <v>Napraforgó</v>
      </c>
    </row>
    <row r="27" spans="1:32" x14ac:dyDescent="0.3">
      <c r="A27" s="211" t="s">
        <v>166</v>
      </c>
      <c r="B27" s="212" t="s">
        <v>167</v>
      </c>
      <c r="C27" s="213" t="s">
        <v>86</v>
      </c>
      <c r="D27" s="191" t="str">
        <f t="shared" si="4"/>
        <v>Nem</v>
      </c>
      <c r="E27" s="191" t="str">
        <f t="shared" si="6"/>
        <v>Igen</v>
      </c>
      <c r="F27" s="196">
        <v>0.05</v>
      </c>
      <c r="G27" s="196">
        <v>1.93</v>
      </c>
      <c r="H27" s="196">
        <f t="shared" si="2"/>
        <v>1.98</v>
      </c>
      <c r="I27" s="206"/>
      <c r="J27" s="196">
        <v>1.93</v>
      </c>
      <c r="K27" s="197"/>
      <c r="L27" s="196">
        <v>0.05</v>
      </c>
      <c r="M27" s="196">
        <v>1.87425</v>
      </c>
      <c r="N27" s="196">
        <v>0.05</v>
      </c>
      <c r="O27" s="196">
        <f t="shared" si="3"/>
        <v>1.9742500000000001</v>
      </c>
      <c r="P27" s="197"/>
      <c r="Q27" s="206"/>
      <c r="R27" s="201">
        <v>1.88</v>
      </c>
      <c r="S27" s="196">
        <v>0.05</v>
      </c>
      <c r="T27" s="201">
        <f t="shared" si="7"/>
        <v>1.93</v>
      </c>
      <c r="U27" s="197"/>
      <c r="V27" s="214"/>
      <c r="W27" s="215"/>
      <c r="X27" s="215"/>
      <c r="Y27" s="215"/>
      <c r="Z27" s="209"/>
      <c r="AA27" s="197"/>
      <c r="AB27" s="216">
        <v>9</v>
      </c>
      <c r="AC27" s="216" t="s">
        <v>697</v>
      </c>
      <c r="AD27" s="216" t="s">
        <v>22</v>
      </c>
      <c r="AE27" s="216" t="str">
        <f t="shared" si="0"/>
        <v>IND24</v>
      </c>
      <c r="AF27" s="216" t="str">
        <f t="shared" si="0"/>
        <v>Hibrid napraforgó</v>
      </c>
    </row>
    <row r="28" spans="1:32" x14ac:dyDescent="0.3">
      <c r="A28" s="211" t="s">
        <v>770</v>
      </c>
      <c r="B28" s="212" t="s">
        <v>771</v>
      </c>
      <c r="C28" s="213" t="s">
        <v>86</v>
      </c>
      <c r="D28" s="191" t="str">
        <f t="shared" si="4"/>
        <v>Igen</v>
      </c>
      <c r="E28" s="191" t="str">
        <f t="shared" si="6"/>
        <v>Igen</v>
      </c>
      <c r="F28" s="196">
        <v>0.05</v>
      </c>
      <c r="G28" s="196">
        <v>2.0699999999999998</v>
      </c>
      <c r="H28" s="196">
        <f t="shared" si="2"/>
        <v>2.1199999999999997</v>
      </c>
      <c r="I28" s="196">
        <v>2.0699999999999998</v>
      </c>
      <c r="J28" s="196">
        <v>2.0699999999999998</v>
      </c>
      <c r="K28" s="197"/>
      <c r="L28" s="196">
        <v>0.05</v>
      </c>
      <c r="M28" s="196">
        <v>2.0175750000000003</v>
      </c>
      <c r="N28" s="196">
        <v>0.05</v>
      </c>
      <c r="O28" s="196">
        <f t="shared" si="3"/>
        <v>2.117575</v>
      </c>
      <c r="P28" s="197"/>
      <c r="Q28" s="196">
        <v>2.0699999999999998</v>
      </c>
      <c r="R28" s="201">
        <v>2.02</v>
      </c>
      <c r="S28" s="196">
        <v>0.05</v>
      </c>
      <c r="T28" s="201">
        <f t="shared" si="7"/>
        <v>2.0699999999999998</v>
      </c>
      <c r="U28" s="197"/>
      <c r="V28" s="214"/>
      <c r="W28" s="215"/>
      <c r="X28" s="215"/>
      <c r="Y28" s="215"/>
      <c r="Z28" s="209"/>
      <c r="AA28" s="197"/>
      <c r="AB28" s="216">
        <v>9</v>
      </c>
      <c r="AC28" s="216" t="s">
        <v>697</v>
      </c>
      <c r="AD28" s="216" t="s">
        <v>163</v>
      </c>
      <c r="AE28" s="216" t="str">
        <f t="shared" si="0"/>
        <v>IND25</v>
      </c>
      <c r="AF28" s="216" t="str">
        <f t="shared" si="0"/>
        <v>Mák (őszi)</v>
      </c>
    </row>
    <row r="29" spans="1:32" x14ac:dyDescent="0.3">
      <c r="A29" s="204" t="s">
        <v>1</v>
      </c>
      <c r="B29" s="205" t="s">
        <v>0</v>
      </c>
      <c r="C29" s="191" t="s">
        <v>83</v>
      </c>
      <c r="D29" s="191" t="str">
        <f t="shared" si="4"/>
        <v>Igen</v>
      </c>
      <c r="E29" s="191" t="str">
        <f t="shared" si="6"/>
        <v>Igen</v>
      </c>
      <c r="F29" s="196">
        <v>0.05</v>
      </c>
      <c r="G29" s="196">
        <v>0.69</v>
      </c>
      <c r="H29" s="196">
        <f t="shared" si="2"/>
        <v>0.74</v>
      </c>
      <c r="I29" s="196">
        <v>0.42</v>
      </c>
      <c r="J29" s="196">
        <v>0.56000000000000005</v>
      </c>
      <c r="K29" s="197"/>
      <c r="L29" s="196">
        <v>0.05</v>
      </c>
      <c r="M29" s="196">
        <v>0.63945000000000007</v>
      </c>
      <c r="N29" s="196">
        <v>0.05</v>
      </c>
      <c r="O29" s="196">
        <f t="shared" si="3"/>
        <v>0.73945000000000016</v>
      </c>
      <c r="P29" s="197"/>
      <c r="Q29" s="196">
        <v>0.42</v>
      </c>
      <c r="R29" s="201">
        <v>0.5</v>
      </c>
      <c r="S29" s="196">
        <v>0.05</v>
      </c>
      <c r="T29" s="201">
        <f t="shared" si="7"/>
        <v>0.55000000000000004</v>
      </c>
      <c r="U29" s="197"/>
      <c r="V29" s="209">
        <v>1.96</v>
      </c>
      <c r="W29" s="209">
        <v>0.05</v>
      </c>
      <c r="X29" s="209">
        <v>0.05</v>
      </c>
      <c r="Y29" s="209">
        <v>0.05</v>
      </c>
      <c r="Z29" s="209">
        <f t="shared" si="8"/>
        <v>2.1099999999999994</v>
      </c>
      <c r="AA29" s="197"/>
      <c r="AB29">
        <v>1</v>
      </c>
      <c r="AC29" t="s">
        <v>687</v>
      </c>
      <c r="AD29" t="s">
        <v>689</v>
      </c>
      <c r="AE29" t="str">
        <f t="shared" si="0"/>
        <v>KAL01</v>
      </c>
      <c r="AF29" t="str">
        <f t="shared" si="0"/>
        <v>Őszi búza</v>
      </c>
    </row>
    <row r="30" spans="1:32" x14ac:dyDescent="0.3">
      <c r="A30" s="204" t="s">
        <v>122</v>
      </c>
      <c r="B30" s="205" t="s">
        <v>123</v>
      </c>
      <c r="C30" s="191" t="s">
        <v>83</v>
      </c>
      <c r="D30" s="191" t="str">
        <f t="shared" si="4"/>
        <v>Nem</v>
      </c>
      <c r="E30" s="191" t="str">
        <f t="shared" si="6"/>
        <v>Igen</v>
      </c>
      <c r="F30" s="196">
        <v>0.05</v>
      </c>
      <c r="G30" s="196">
        <v>0.69</v>
      </c>
      <c r="H30" s="196">
        <f t="shared" si="2"/>
        <v>0.74</v>
      </c>
      <c r="I30" s="206"/>
      <c r="J30" s="196">
        <v>0.56000000000000005</v>
      </c>
      <c r="K30" s="197"/>
      <c r="L30" s="196">
        <v>0.05</v>
      </c>
      <c r="M30" s="196">
        <v>0.63945000000000007</v>
      </c>
      <c r="N30" s="196">
        <v>0.05</v>
      </c>
      <c r="O30" s="196">
        <f t="shared" si="3"/>
        <v>0.73945000000000016</v>
      </c>
      <c r="P30" s="197"/>
      <c r="Q30" s="206"/>
      <c r="R30" s="201">
        <v>0.5</v>
      </c>
      <c r="S30" s="196">
        <v>0.05</v>
      </c>
      <c r="T30" s="201">
        <f t="shared" si="7"/>
        <v>0.55000000000000004</v>
      </c>
      <c r="U30" s="197"/>
      <c r="V30" s="209">
        <v>1.82</v>
      </c>
      <c r="W30" s="209">
        <v>0.05</v>
      </c>
      <c r="X30" s="209">
        <v>0.05</v>
      </c>
      <c r="Y30" s="209">
        <v>0.05</v>
      </c>
      <c r="Z30" s="209">
        <f t="shared" si="8"/>
        <v>1.9700000000000002</v>
      </c>
      <c r="AA30" s="197"/>
      <c r="AB30">
        <v>1</v>
      </c>
      <c r="AC30" t="s">
        <v>687</v>
      </c>
      <c r="AD30" t="s">
        <v>689</v>
      </c>
      <c r="AE30" t="str">
        <f t="shared" si="0"/>
        <v>KAL02</v>
      </c>
      <c r="AF30" t="str">
        <f t="shared" si="0"/>
        <v>Tavaszi búza</v>
      </c>
    </row>
    <row r="31" spans="1:32" x14ac:dyDescent="0.3">
      <c r="A31" s="204" t="s">
        <v>11</v>
      </c>
      <c r="B31" s="205" t="s">
        <v>12</v>
      </c>
      <c r="C31" s="191" t="s">
        <v>83</v>
      </c>
      <c r="D31" s="191" t="str">
        <f t="shared" si="4"/>
        <v>Igen</v>
      </c>
      <c r="E31" s="191" t="str">
        <f t="shared" si="6"/>
        <v>Igen</v>
      </c>
      <c r="F31" s="196">
        <v>0.05</v>
      </c>
      <c r="G31" s="196">
        <v>0.69</v>
      </c>
      <c r="H31" s="196">
        <f t="shared" si="2"/>
        <v>0.74</v>
      </c>
      <c r="I31" s="196">
        <v>0.42</v>
      </c>
      <c r="J31" s="196">
        <v>0.56000000000000005</v>
      </c>
      <c r="K31" s="197"/>
      <c r="L31" s="196">
        <v>0.05</v>
      </c>
      <c r="M31" s="196">
        <v>0.63945000000000007</v>
      </c>
      <c r="N31" s="196">
        <v>0.05</v>
      </c>
      <c r="O31" s="196">
        <f t="shared" si="3"/>
        <v>0.73945000000000016</v>
      </c>
      <c r="P31" s="197"/>
      <c r="Q31" s="196">
        <v>0.42</v>
      </c>
      <c r="R31" s="201">
        <v>0.5</v>
      </c>
      <c r="S31" s="196">
        <v>0.05</v>
      </c>
      <c r="T31" s="201">
        <f t="shared" si="7"/>
        <v>0.55000000000000004</v>
      </c>
      <c r="U31" s="197"/>
      <c r="V31" s="209">
        <v>1.96</v>
      </c>
      <c r="W31" s="209">
        <v>0.05</v>
      </c>
      <c r="X31" s="209">
        <v>0.05</v>
      </c>
      <c r="Y31" s="209">
        <v>0.05</v>
      </c>
      <c r="Z31" s="209">
        <f t="shared" si="8"/>
        <v>2.1099999999999994</v>
      </c>
      <c r="AA31" s="197"/>
      <c r="AB31">
        <v>1</v>
      </c>
      <c r="AC31" t="s">
        <v>687</v>
      </c>
      <c r="AD31" t="s">
        <v>689</v>
      </c>
      <c r="AE31" t="str">
        <f t="shared" si="0"/>
        <v>KAL04</v>
      </c>
      <c r="AF31" t="str">
        <f t="shared" si="0"/>
        <v>Őszi durumbúza</v>
      </c>
    </row>
    <row r="32" spans="1:32" x14ac:dyDescent="0.3">
      <c r="A32" s="204" t="s">
        <v>124</v>
      </c>
      <c r="B32" s="205" t="s">
        <v>125</v>
      </c>
      <c r="C32" s="191" t="s">
        <v>83</v>
      </c>
      <c r="D32" s="191" t="str">
        <f t="shared" si="4"/>
        <v>Nem</v>
      </c>
      <c r="E32" s="191" t="str">
        <f t="shared" si="6"/>
        <v>Igen</v>
      </c>
      <c r="F32" s="196">
        <v>0.05</v>
      </c>
      <c r="G32" s="196">
        <v>0.69</v>
      </c>
      <c r="H32" s="196">
        <f t="shared" si="2"/>
        <v>0.74</v>
      </c>
      <c r="I32" s="196"/>
      <c r="J32" s="196">
        <v>0.56000000000000005</v>
      </c>
      <c r="K32" s="197"/>
      <c r="L32" s="196">
        <v>0.05</v>
      </c>
      <c r="M32" s="196">
        <v>0.63945000000000007</v>
      </c>
      <c r="N32" s="196">
        <v>0.05</v>
      </c>
      <c r="O32" s="196">
        <f t="shared" si="3"/>
        <v>0.73945000000000016</v>
      </c>
      <c r="P32" s="197"/>
      <c r="Q32" s="196"/>
      <c r="R32" s="201">
        <v>0.5</v>
      </c>
      <c r="S32" s="196">
        <v>0.05</v>
      </c>
      <c r="T32" s="201">
        <f t="shared" si="7"/>
        <v>0.55000000000000004</v>
      </c>
      <c r="U32" s="197"/>
      <c r="V32" s="209">
        <v>1.82</v>
      </c>
      <c r="W32" s="209">
        <v>0.05</v>
      </c>
      <c r="X32" s="209">
        <v>0.05</v>
      </c>
      <c r="Y32" s="209">
        <v>0.05</v>
      </c>
      <c r="Z32" s="209">
        <f t="shared" si="8"/>
        <v>1.9700000000000002</v>
      </c>
      <c r="AA32" s="197"/>
      <c r="AB32">
        <v>1</v>
      </c>
      <c r="AC32" t="s">
        <v>687</v>
      </c>
      <c r="AD32" t="s">
        <v>689</v>
      </c>
      <c r="AE32" t="str">
        <f t="shared" si="0"/>
        <v>KAL05</v>
      </c>
      <c r="AF32" t="str">
        <f t="shared" si="0"/>
        <v>Tavaszi durumbúza</v>
      </c>
    </row>
    <row r="33" spans="1:149" x14ac:dyDescent="0.3">
      <c r="A33" s="204" t="s">
        <v>17</v>
      </c>
      <c r="B33" s="205" t="s">
        <v>18</v>
      </c>
      <c r="C33" s="191" t="s">
        <v>83</v>
      </c>
      <c r="D33" s="191" t="str">
        <f t="shared" si="4"/>
        <v>Igen</v>
      </c>
      <c r="E33" s="191" t="str">
        <f t="shared" si="6"/>
        <v>Igen</v>
      </c>
      <c r="F33" s="196">
        <v>0.05</v>
      </c>
      <c r="G33" s="196">
        <v>0.69</v>
      </c>
      <c r="H33" s="196">
        <f t="shared" si="2"/>
        <v>0.74</v>
      </c>
      <c r="I33" s="196">
        <v>0.42</v>
      </c>
      <c r="J33" s="196">
        <v>0.56000000000000005</v>
      </c>
      <c r="K33" s="197"/>
      <c r="L33" s="196">
        <v>0.05</v>
      </c>
      <c r="M33" s="196">
        <v>0.63945000000000007</v>
      </c>
      <c r="N33" s="196">
        <v>0.05</v>
      </c>
      <c r="O33" s="196">
        <f t="shared" si="3"/>
        <v>0.73945000000000016</v>
      </c>
      <c r="P33" s="197"/>
      <c r="Q33" s="196">
        <v>0.42</v>
      </c>
      <c r="R33" s="201">
        <v>0.5</v>
      </c>
      <c r="S33" s="196">
        <v>0.05</v>
      </c>
      <c r="T33" s="201">
        <f t="shared" si="7"/>
        <v>0.55000000000000004</v>
      </c>
      <c r="U33" s="197"/>
      <c r="V33" s="209">
        <v>1.96</v>
      </c>
      <c r="W33" s="209">
        <v>0.05</v>
      </c>
      <c r="X33" s="209">
        <v>0.05</v>
      </c>
      <c r="Y33" s="209">
        <v>0.05</v>
      </c>
      <c r="Z33" s="209">
        <f t="shared" si="8"/>
        <v>2.1099999999999994</v>
      </c>
      <c r="AA33" s="197"/>
      <c r="AB33">
        <v>1</v>
      </c>
      <c r="AC33" t="s">
        <v>687</v>
      </c>
      <c r="AD33" t="s">
        <v>689</v>
      </c>
      <c r="AE33" t="str">
        <f t="shared" si="0"/>
        <v>KAL06</v>
      </c>
      <c r="AF33" t="str">
        <f t="shared" si="0"/>
        <v>Őszi tönköly búza</v>
      </c>
    </row>
    <row r="34" spans="1:149" x14ac:dyDescent="0.3">
      <c r="A34" s="204" t="s">
        <v>146</v>
      </c>
      <c r="B34" s="205" t="s">
        <v>147</v>
      </c>
      <c r="C34" s="217" t="s">
        <v>86</v>
      </c>
      <c r="D34" s="191" t="str">
        <f t="shared" si="4"/>
        <v>Nem</v>
      </c>
      <c r="E34" s="191" t="str">
        <f t="shared" si="6"/>
        <v>Nem</v>
      </c>
      <c r="F34" s="196">
        <v>0.05</v>
      </c>
      <c r="G34" s="196">
        <v>0.69</v>
      </c>
      <c r="H34" s="196">
        <f t="shared" si="2"/>
        <v>0.74</v>
      </c>
      <c r="I34" s="206"/>
      <c r="J34" s="196"/>
      <c r="K34" s="197"/>
      <c r="L34" s="196">
        <v>0.05</v>
      </c>
      <c r="M34" s="196">
        <v>0.63945000000000007</v>
      </c>
      <c r="N34" s="196">
        <v>0.05</v>
      </c>
      <c r="O34" s="196">
        <f t="shared" si="3"/>
        <v>0.73945000000000016</v>
      </c>
      <c r="P34" s="197"/>
      <c r="Q34" s="206"/>
      <c r="R34" s="206"/>
      <c r="S34" s="206"/>
      <c r="T34" s="196"/>
      <c r="U34" s="197"/>
      <c r="V34" s="206"/>
      <c r="W34" s="203"/>
      <c r="X34" s="203"/>
      <c r="Y34" s="203"/>
      <c r="Z34" s="209"/>
      <c r="AA34" s="197"/>
      <c r="AB34">
        <v>9</v>
      </c>
      <c r="AC34" t="s">
        <v>697</v>
      </c>
      <c r="AD34" t="s">
        <v>147</v>
      </c>
      <c r="AE34" t="str">
        <f t="shared" si="0"/>
        <v>BUR01</v>
      </c>
      <c r="AF34" t="str">
        <f t="shared" si="0"/>
        <v>Burgonya</v>
      </c>
    </row>
    <row r="35" spans="1:149" x14ac:dyDescent="0.3">
      <c r="A35" s="204" t="s">
        <v>59</v>
      </c>
      <c r="B35" s="205" t="s">
        <v>60</v>
      </c>
      <c r="C35" s="217" t="s">
        <v>86</v>
      </c>
      <c r="D35" s="191" t="str">
        <f t="shared" si="4"/>
        <v>Nem</v>
      </c>
      <c r="E35" s="191" t="str">
        <f t="shared" si="6"/>
        <v>Nem</v>
      </c>
      <c r="F35" s="196">
        <v>0.05</v>
      </c>
      <c r="G35" s="196">
        <v>0.69</v>
      </c>
      <c r="H35" s="196">
        <f t="shared" si="2"/>
        <v>0.74</v>
      </c>
      <c r="I35" s="206"/>
      <c r="J35" s="196"/>
      <c r="K35" s="197"/>
      <c r="L35" s="196">
        <v>0.05</v>
      </c>
      <c r="M35" s="196">
        <v>0.63945000000000007</v>
      </c>
      <c r="N35" s="196">
        <v>0.05</v>
      </c>
      <c r="O35" s="196">
        <f t="shared" si="3"/>
        <v>0.73945000000000016</v>
      </c>
      <c r="P35" s="197"/>
      <c r="Q35" s="206"/>
      <c r="R35" s="206"/>
      <c r="S35" s="206"/>
      <c r="T35" s="196"/>
      <c r="U35" s="197"/>
      <c r="V35" s="206"/>
      <c r="W35" s="203"/>
      <c r="X35" s="203"/>
      <c r="Y35" s="203"/>
      <c r="Z35" s="209"/>
      <c r="AA35" s="197"/>
      <c r="AB35">
        <v>9</v>
      </c>
      <c r="AC35" t="s">
        <v>697</v>
      </c>
      <c r="AD35" t="s">
        <v>60</v>
      </c>
      <c r="AE35" t="str">
        <f t="shared" si="0"/>
        <v>CUK01</v>
      </c>
      <c r="AF35" t="str">
        <f t="shared" si="0"/>
        <v>Cukorrépa</v>
      </c>
    </row>
    <row r="36" spans="1:149" x14ac:dyDescent="0.3">
      <c r="A36" s="204" t="s">
        <v>148</v>
      </c>
      <c r="B36" s="205" t="s">
        <v>149</v>
      </c>
      <c r="C36" s="217" t="s">
        <v>86</v>
      </c>
      <c r="D36" s="191" t="str">
        <f t="shared" si="4"/>
        <v>Nem</v>
      </c>
      <c r="E36" s="191" t="str">
        <f t="shared" si="6"/>
        <v>Nem</v>
      </c>
      <c r="F36" s="196">
        <v>0.05</v>
      </c>
      <c r="G36" s="196">
        <v>13.18</v>
      </c>
      <c r="H36" s="196">
        <f t="shared" si="2"/>
        <v>13.23</v>
      </c>
      <c r="I36" s="206"/>
      <c r="J36" s="196"/>
      <c r="K36" s="197"/>
      <c r="L36" s="196">
        <v>0.05</v>
      </c>
      <c r="M36" s="196">
        <v>13.125</v>
      </c>
      <c r="N36" s="196">
        <v>0.05</v>
      </c>
      <c r="O36" s="196">
        <f t="shared" si="3"/>
        <v>13.225000000000001</v>
      </c>
      <c r="P36" s="197"/>
      <c r="Q36" s="206"/>
      <c r="R36" s="208"/>
      <c r="S36" s="209"/>
      <c r="T36" s="196"/>
      <c r="U36" s="197"/>
      <c r="V36" s="209"/>
      <c r="W36" s="210"/>
      <c r="X36" s="210"/>
      <c r="Y36" s="210"/>
      <c r="Z36" s="209"/>
      <c r="AA36" s="197"/>
      <c r="AB36">
        <v>3</v>
      </c>
      <c r="AC36" t="s">
        <v>685</v>
      </c>
      <c r="AD36" t="s">
        <v>704</v>
      </c>
      <c r="AE36" t="str">
        <f t="shared" si="0"/>
        <v>FRU01</v>
      </c>
      <c r="AF36" t="str">
        <f t="shared" si="0"/>
        <v>Görög dinnye</v>
      </c>
    </row>
    <row r="37" spans="1:149" x14ac:dyDescent="0.3">
      <c r="A37" s="204" t="s">
        <v>150</v>
      </c>
      <c r="B37" s="205" t="s">
        <v>151</v>
      </c>
      <c r="C37" s="217" t="s">
        <v>86</v>
      </c>
      <c r="D37" s="191" t="str">
        <f t="shared" si="4"/>
        <v>Nem</v>
      </c>
      <c r="E37" s="191" t="str">
        <f t="shared" si="6"/>
        <v>Nem</v>
      </c>
      <c r="F37" s="196">
        <v>0.05</v>
      </c>
      <c r="G37" s="196">
        <v>13.18</v>
      </c>
      <c r="H37" s="196">
        <f t="shared" si="2"/>
        <v>13.23</v>
      </c>
      <c r="I37" s="206"/>
      <c r="J37" s="196"/>
      <c r="K37" s="197"/>
      <c r="L37" s="196">
        <v>0.05</v>
      </c>
      <c r="M37" s="196">
        <v>13.125</v>
      </c>
      <c r="N37" s="196">
        <v>0.05</v>
      </c>
      <c r="O37" s="196">
        <f t="shared" si="3"/>
        <v>13.225000000000001</v>
      </c>
      <c r="P37" s="197"/>
      <c r="Q37" s="206"/>
      <c r="R37" s="208"/>
      <c r="S37" s="209"/>
      <c r="T37" s="196"/>
      <c r="U37" s="197"/>
      <c r="V37" s="209"/>
      <c r="W37" s="210"/>
      <c r="X37" s="210"/>
      <c r="Y37" s="210"/>
      <c r="Z37" s="209"/>
      <c r="AA37" s="197"/>
      <c r="AB37">
        <v>3</v>
      </c>
      <c r="AC37" t="s">
        <v>685</v>
      </c>
      <c r="AD37" t="s">
        <v>704</v>
      </c>
      <c r="AE37" t="str">
        <f t="shared" si="0"/>
        <v>FRU02</v>
      </c>
      <c r="AF37" t="str">
        <f t="shared" si="0"/>
        <v>Tökre oltott görög dinnye</v>
      </c>
    </row>
    <row r="38" spans="1:149" x14ac:dyDescent="0.3">
      <c r="A38" s="204" t="s">
        <v>152</v>
      </c>
      <c r="B38" s="205" t="s">
        <v>153</v>
      </c>
      <c r="C38" s="217" t="s">
        <v>86</v>
      </c>
      <c r="D38" s="191" t="str">
        <f t="shared" si="4"/>
        <v>Nem</v>
      </c>
      <c r="E38" s="191" t="str">
        <f t="shared" si="6"/>
        <v>Nem</v>
      </c>
      <c r="F38" s="196">
        <v>0.05</v>
      </c>
      <c r="G38" s="196">
        <v>13.18</v>
      </c>
      <c r="H38" s="196">
        <f t="shared" si="2"/>
        <v>13.23</v>
      </c>
      <c r="I38" s="206"/>
      <c r="J38" s="196"/>
      <c r="K38" s="197"/>
      <c r="L38" s="196">
        <v>0.05</v>
      </c>
      <c r="M38" s="196">
        <v>13.125</v>
      </c>
      <c r="N38" s="196">
        <v>0.05</v>
      </c>
      <c r="O38" s="196">
        <f t="shared" si="3"/>
        <v>13.225000000000001</v>
      </c>
      <c r="P38" s="197"/>
      <c r="Q38" s="206"/>
      <c r="R38" s="208"/>
      <c r="S38" s="209"/>
      <c r="T38" s="196"/>
      <c r="U38" s="197"/>
      <c r="V38" s="209"/>
      <c r="W38" s="210"/>
      <c r="X38" s="210"/>
      <c r="Y38" s="210"/>
      <c r="Z38" s="209"/>
      <c r="AA38" s="197"/>
      <c r="AB38">
        <v>3</v>
      </c>
      <c r="AC38" t="s">
        <v>685</v>
      </c>
      <c r="AD38" t="s">
        <v>704</v>
      </c>
      <c r="AE38" t="str">
        <f t="shared" si="0"/>
        <v>FRU03</v>
      </c>
      <c r="AF38" t="str">
        <f t="shared" si="0"/>
        <v>Sárgadinnye</v>
      </c>
    </row>
    <row r="39" spans="1:149" s="220" customFormat="1" x14ac:dyDescent="0.3">
      <c r="A39" s="211" t="s">
        <v>772</v>
      </c>
      <c r="B39" s="212" t="s">
        <v>773</v>
      </c>
      <c r="C39" s="218" t="s">
        <v>86</v>
      </c>
      <c r="D39" s="191" t="str">
        <f t="shared" si="4"/>
        <v>Nem</v>
      </c>
      <c r="E39" s="191" t="str">
        <f t="shared" si="6"/>
        <v>Nem</v>
      </c>
      <c r="F39" s="196">
        <v>0.05</v>
      </c>
      <c r="G39" s="196">
        <v>13.18</v>
      </c>
      <c r="H39" s="196">
        <f t="shared" si="2"/>
        <v>13.23</v>
      </c>
      <c r="I39" s="214"/>
      <c r="J39" s="196"/>
      <c r="K39" s="197"/>
      <c r="L39" s="196">
        <v>0.05</v>
      </c>
      <c r="M39" s="196">
        <v>13.125</v>
      </c>
      <c r="N39" s="196">
        <v>0.05</v>
      </c>
      <c r="O39" s="196">
        <f t="shared" si="3"/>
        <v>13.225000000000001</v>
      </c>
      <c r="P39" s="197"/>
      <c r="Q39" s="214"/>
      <c r="R39" s="208"/>
      <c r="S39" s="208"/>
      <c r="T39" s="196"/>
      <c r="U39" s="197"/>
      <c r="V39" s="208"/>
      <c r="W39" s="219"/>
      <c r="X39" s="219"/>
      <c r="Y39" s="219"/>
      <c r="Z39" s="209"/>
      <c r="AA39" s="197"/>
      <c r="AB39" s="216">
        <v>3</v>
      </c>
      <c r="AC39" s="216" t="s">
        <v>685</v>
      </c>
      <c r="AD39" s="216" t="s">
        <v>704</v>
      </c>
      <c r="AE39" s="216" t="str">
        <f t="shared" si="0"/>
        <v>FRU19</v>
      </c>
      <c r="AF39" s="216" t="str">
        <f t="shared" si="0"/>
        <v>Tökre oltott sárgadinnye</v>
      </c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16"/>
      <c r="EN39" s="216"/>
      <c r="EO39" s="216"/>
      <c r="EP39" s="216"/>
      <c r="EQ39" s="216"/>
      <c r="ER39" s="216"/>
      <c r="ES39" s="216"/>
    </row>
    <row r="40" spans="1:149" x14ac:dyDescent="0.3">
      <c r="A40" s="204" t="s">
        <v>154</v>
      </c>
      <c r="B40" s="205" t="s">
        <v>155</v>
      </c>
      <c r="C40" s="217" t="s">
        <v>86</v>
      </c>
      <c r="D40" s="191" t="str">
        <f t="shared" si="4"/>
        <v>Nem</v>
      </c>
      <c r="E40" s="191" t="str">
        <f t="shared" si="6"/>
        <v>Nem</v>
      </c>
      <c r="F40" s="196">
        <v>0.05</v>
      </c>
      <c r="G40" s="196">
        <v>14.23</v>
      </c>
      <c r="H40" s="196">
        <f t="shared" si="2"/>
        <v>14.280000000000001</v>
      </c>
      <c r="I40" s="206"/>
      <c r="J40" s="196"/>
      <c r="K40" s="197"/>
      <c r="L40" s="196">
        <v>0.05</v>
      </c>
      <c r="M40" s="196">
        <v>14.175000000000001</v>
      </c>
      <c r="N40" s="196">
        <v>0.05</v>
      </c>
      <c r="O40" s="196">
        <f t="shared" si="3"/>
        <v>14.275000000000002</v>
      </c>
      <c r="P40" s="197"/>
      <c r="Q40" s="206"/>
      <c r="R40" s="208"/>
      <c r="S40" s="209"/>
      <c r="T40" s="196"/>
      <c r="U40" s="197"/>
      <c r="V40" s="209"/>
      <c r="W40" s="210"/>
      <c r="X40" s="210"/>
      <c r="Y40" s="210"/>
      <c r="Z40" s="209"/>
      <c r="AA40" s="197"/>
      <c r="AB40">
        <v>3</v>
      </c>
      <c r="AC40" t="s">
        <v>685</v>
      </c>
      <c r="AD40" t="s">
        <v>155</v>
      </c>
      <c r="AE40" t="str">
        <f t="shared" si="0"/>
        <v>FRU04</v>
      </c>
      <c r="AF40" t="str">
        <f t="shared" si="0"/>
        <v>Földieper (szamóca)</v>
      </c>
    </row>
    <row r="41" spans="1:149" x14ac:dyDescent="0.3">
      <c r="A41" s="204" t="s">
        <v>488</v>
      </c>
      <c r="B41" s="205" t="s">
        <v>489</v>
      </c>
      <c r="C41" s="217" t="s">
        <v>86</v>
      </c>
      <c r="D41" s="191" t="str">
        <f t="shared" si="4"/>
        <v>Nem</v>
      </c>
      <c r="E41" s="191" t="str">
        <f t="shared" si="6"/>
        <v>Nem</v>
      </c>
      <c r="F41" s="196">
        <v>0.05</v>
      </c>
      <c r="G41" s="196">
        <v>3.29</v>
      </c>
      <c r="H41" s="196">
        <f t="shared" si="2"/>
        <v>3.34</v>
      </c>
      <c r="I41" s="206"/>
      <c r="J41" s="196"/>
      <c r="K41" s="197"/>
      <c r="L41" s="196">
        <v>0.05</v>
      </c>
      <c r="M41" s="196">
        <v>3.2340000000000004</v>
      </c>
      <c r="N41" s="196">
        <v>0.05</v>
      </c>
      <c r="O41" s="196">
        <f t="shared" si="3"/>
        <v>3.3340000000000001</v>
      </c>
      <c r="P41" s="197"/>
      <c r="Q41" s="206"/>
      <c r="R41" s="206"/>
      <c r="S41" s="206"/>
      <c r="T41" s="196"/>
      <c r="U41" s="197"/>
      <c r="V41" s="206"/>
      <c r="W41" s="203"/>
      <c r="X41" s="203"/>
      <c r="Y41" s="203"/>
      <c r="Z41" s="209"/>
      <c r="AA41" s="197"/>
      <c r="AB41">
        <v>9</v>
      </c>
      <c r="AC41" t="s">
        <v>697</v>
      </c>
      <c r="AD41" t="s">
        <v>489</v>
      </c>
      <c r="AE41" t="str">
        <f t="shared" si="0"/>
        <v>IND06</v>
      </c>
      <c r="AF41" t="str">
        <f t="shared" si="0"/>
        <v>Szezámmag</v>
      </c>
    </row>
    <row r="42" spans="1:149" x14ac:dyDescent="0.3">
      <c r="A42" s="204" t="s">
        <v>490</v>
      </c>
      <c r="B42" s="205" t="s">
        <v>491</v>
      </c>
      <c r="C42" s="217" t="s">
        <v>86</v>
      </c>
      <c r="D42" s="191" t="str">
        <f t="shared" si="4"/>
        <v>Nem</v>
      </c>
      <c r="E42" s="191" t="str">
        <f t="shared" si="6"/>
        <v>Nem</v>
      </c>
      <c r="F42" s="196">
        <v>0.05</v>
      </c>
      <c r="G42" s="196">
        <v>3.29</v>
      </c>
      <c r="H42" s="196">
        <f t="shared" si="2"/>
        <v>3.34</v>
      </c>
      <c r="I42" s="206"/>
      <c r="J42" s="196"/>
      <c r="K42" s="197"/>
      <c r="L42" s="196">
        <v>0.05</v>
      </c>
      <c r="M42" s="196">
        <v>3.2340000000000004</v>
      </c>
      <c r="N42" s="196">
        <v>0.05</v>
      </c>
      <c r="O42" s="196">
        <f t="shared" si="3"/>
        <v>3.3340000000000001</v>
      </c>
      <c r="P42" s="197"/>
      <c r="Q42" s="206"/>
      <c r="R42" s="206"/>
      <c r="S42" s="206"/>
      <c r="T42" s="196"/>
      <c r="U42" s="197"/>
      <c r="V42" s="206"/>
      <c r="W42" s="203"/>
      <c r="X42" s="203"/>
      <c r="Y42" s="203"/>
      <c r="Z42" s="209"/>
      <c r="AA42" s="197"/>
      <c r="AB42">
        <v>9</v>
      </c>
      <c r="AC42" t="s">
        <v>697</v>
      </c>
      <c r="AD42" t="s">
        <v>707</v>
      </c>
      <c r="AE42" t="str">
        <f t="shared" si="0"/>
        <v>IND07</v>
      </c>
      <c r="AF42" t="str">
        <f t="shared" si="0"/>
        <v>Olajlen</v>
      </c>
    </row>
    <row r="43" spans="1:149" x14ac:dyDescent="0.3">
      <c r="A43" s="204" t="s">
        <v>492</v>
      </c>
      <c r="B43" s="205" t="s">
        <v>493</v>
      </c>
      <c r="C43" s="217" t="s">
        <v>86</v>
      </c>
      <c r="D43" s="191" t="str">
        <f t="shared" si="4"/>
        <v>Nem</v>
      </c>
      <c r="E43" s="191" t="str">
        <f t="shared" si="6"/>
        <v>Nem</v>
      </c>
      <c r="F43" s="196">
        <v>0.05</v>
      </c>
      <c r="G43" s="196">
        <v>3.29</v>
      </c>
      <c r="H43" s="196">
        <f t="shared" si="2"/>
        <v>3.34</v>
      </c>
      <c r="I43" s="206"/>
      <c r="J43" s="196"/>
      <c r="K43" s="197"/>
      <c r="L43" s="196">
        <v>0.05</v>
      </c>
      <c r="M43" s="196">
        <v>3.2340000000000004</v>
      </c>
      <c r="N43" s="196">
        <v>0.05</v>
      </c>
      <c r="O43" s="196">
        <f t="shared" si="3"/>
        <v>3.3340000000000001</v>
      </c>
      <c r="P43" s="197"/>
      <c r="Q43" s="206"/>
      <c r="R43" s="206"/>
      <c r="S43" s="206"/>
      <c r="T43" s="196"/>
      <c r="U43" s="197"/>
      <c r="V43" s="206"/>
      <c r="W43" s="203"/>
      <c r="X43" s="203"/>
      <c r="Y43" s="203"/>
      <c r="Z43" s="209"/>
      <c r="AA43" s="197"/>
      <c r="AB43">
        <v>9</v>
      </c>
      <c r="AC43" t="s">
        <v>697</v>
      </c>
      <c r="AD43" t="s">
        <v>707</v>
      </c>
      <c r="AE43" t="str">
        <f t="shared" si="0"/>
        <v>IND08</v>
      </c>
      <c r="AF43" t="str">
        <f t="shared" si="0"/>
        <v>Rostlen</v>
      </c>
    </row>
    <row r="44" spans="1:149" x14ac:dyDescent="0.3">
      <c r="A44" s="204" t="s">
        <v>156</v>
      </c>
      <c r="B44" s="205" t="s">
        <v>157</v>
      </c>
      <c r="C44" s="217" t="s">
        <v>86</v>
      </c>
      <c r="D44" s="191" t="str">
        <f t="shared" si="4"/>
        <v>Nem</v>
      </c>
      <c r="E44" s="191" t="str">
        <f t="shared" si="6"/>
        <v>Nem</v>
      </c>
      <c r="F44" s="196">
        <v>0.05</v>
      </c>
      <c r="G44" s="196">
        <v>1.38</v>
      </c>
      <c r="H44" s="196">
        <f t="shared" si="2"/>
        <v>1.43</v>
      </c>
      <c r="I44" s="206"/>
      <c r="J44" s="196"/>
      <c r="K44" s="197"/>
      <c r="L44" s="196">
        <v>0.05</v>
      </c>
      <c r="M44" s="196">
        <v>1.3230000000000002</v>
      </c>
      <c r="N44" s="196">
        <v>0.05</v>
      </c>
      <c r="O44" s="196">
        <f t="shared" si="3"/>
        <v>1.4230000000000003</v>
      </c>
      <c r="P44" s="197"/>
      <c r="Q44" s="206"/>
      <c r="R44" s="206"/>
      <c r="S44" s="206"/>
      <c r="T44" s="196"/>
      <c r="U44" s="197"/>
      <c r="V44" s="206"/>
      <c r="W44" s="203"/>
      <c r="X44" s="203"/>
      <c r="Y44" s="203"/>
      <c r="Z44" s="209"/>
      <c r="AA44" s="197"/>
      <c r="AB44">
        <v>9</v>
      </c>
      <c r="AC44" t="s">
        <v>697</v>
      </c>
      <c r="AD44" t="s">
        <v>157</v>
      </c>
      <c r="AE44" t="str">
        <f t="shared" si="0"/>
        <v>IND09</v>
      </c>
      <c r="AF44" t="str">
        <f t="shared" si="0"/>
        <v>Földimogyoró</v>
      </c>
    </row>
    <row r="45" spans="1:149" x14ac:dyDescent="0.3">
      <c r="A45" s="204" t="s">
        <v>7</v>
      </c>
      <c r="B45" s="205" t="s">
        <v>8</v>
      </c>
      <c r="C45" s="217" t="s">
        <v>83</v>
      </c>
      <c r="D45" s="191" t="str">
        <f t="shared" si="4"/>
        <v>Nem</v>
      </c>
      <c r="E45" s="191" t="str">
        <f t="shared" si="6"/>
        <v>Igen</v>
      </c>
      <c r="F45" s="196">
        <v>0.05</v>
      </c>
      <c r="G45" s="196">
        <v>0.69</v>
      </c>
      <c r="H45" s="196">
        <f t="shared" si="2"/>
        <v>0.74</v>
      </c>
      <c r="I45" s="206"/>
      <c r="J45" s="196">
        <v>0.55650000000000011</v>
      </c>
      <c r="K45" s="197"/>
      <c r="L45" s="196">
        <v>0.05</v>
      </c>
      <c r="M45" s="196">
        <v>0.63945000000000007</v>
      </c>
      <c r="N45" s="196">
        <v>0.05</v>
      </c>
      <c r="O45" s="196">
        <f t="shared" si="3"/>
        <v>0.73945000000000016</v>
      </c>
      <c r="P45" s="197"/>
      <c r="Q45" s="206"/>
      <c r="R45" s="201">
        <v>0.5</v>
      </c>
      <c r="S45" s="196">
        <v>0.05</v>
      </c>
      <c r="T45" s="201">
        <v>0.55000000000000004</v>
      </c>
      <c r="U45" s="197"/>
      <c r="V45" s="209">
        <v>1.82</v>
      </c>
      <c r="W45" s="209">
        <v>0.05</v>
      </c>
      <c r="X45" s="209">
        <v>0.05</v>
      </c>
      <c r="Y45" s="209">
        <v>0.05</v>
      </c>
      <c r="Z45" s="209">
        <f t="shared" si="8"/>
        <v>1.9700000000000002</v>
      </c>
      <c r="AA45" s="197"/>
      <c r="AB45">
        <v>1</v>
      </c>
      <c r="AC45" t="s">
        <v>687</v>
      </c>
      <c r="AD45" t="s">
        <v>689</v>
      </c>
      <c r="AE45" t="str">
        <f t="shared" si="0"/>
        <v>KAL07</v>
      </c>
      <c r="AF45" t="str">
        <f t="shared" si="0"/>
        <v>Tavaszi tönköly búza</v>
      </c>
    </row>
    <row r="46" spans="1:149" s="220" customFormat="1" x14ac:dyDescent="0.3">
      <c r="A46" s="204" t="s">
        <v>13</v>
      </c>
      <c r="B46" s="205" t="s">
        <v>14</v>
      </c>
      <c r="C46" s="217" t="s">
        <v>83</v>
      </c>
      <c r="D46" s="191" t="str">
        <f t="shared" si="4"/>
        <v>Igen</v>
      </c>
      <c r="E46" s="191" t="str">
        <f t="shared" si="6"/>
        <v>Igen</v>
      </c>
      <c r="F46" s="196">
        <v>0.05</v>
      </c>
      <c r="G46" s="196">
        <v>0.69</v>
      </c>
      <c r="H46" s="196">
        <f t="shared" si="2"/>
        <v>0.74</v>
      </c>
      <c r="I46" s="196">
        <v>0.42</v>
      </c>
      <c r="J46" s="196">
        <v>0.55650000000000011</v>
      </c>
      <c r="K46" s="197"/>
      <c r="L46" s="196">
        <v>0.05</v>
      </c>
      <c r="M46" s="196">
        <v>0.63945000000000007</v>
      </c>
      <c r="N46" s="196">
        <v>0.05</v>
      </c>
      <c r="O46" s="196">
        <f t="shared" si="3"/>
        <v>0.73945000000000016</v>
      </c>
      <c r="P46" s="197"/>
      <c r="Q46" s="196">
        <v>0.42</v>
      </c>
      <c r="R46" s="201">
        <v>0.5</v>
      </c>
      <c r="S46" s="196">
        <v>0.05</v>
      </c>
      <c r="T46" s="201">
        <v>0.55000000000000004</v>
      </c>
      <c r="U46" s="197"/>
      <c r="V46" s="209">
        <v>1.96</v>
      </c>
      <c r="W46" s="209">
        <v>0.05</v>
      </c>
      <c r="X46" s="209">
        <v>0.05</v>
      </c>
      <c r="Y46" s="209">
        <v>0.05</v>
      </c>
      <c r="Z46" s="209">
        <f t="shared" si="8"/>
        <v>2.1099999999999994</v>
      </c>
      <c r="AA46" s="197"/>
      <c r="AB46">
        <v>1</v>
      </c>
      <c r="AC46" t="s">
        <v>687</v>
      </c>
      <c r="AD46" t="s">
        <v>689</v>
      </c>
      <c r="AE46" t="str">
        <f t="shared" si="0"/>
        <v>KAL08</v>
      </c>
      <c r="AF46" t="str">
        <f t="shared" si="0"/>
        <v>Őszi novum búza</v>
      </c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216"/>
      <c r="CP46" s="216"/>
      <c r="CQ46" s="216"/>
      <c r="CR46" s="216"/>
      <c r="CS46" s="216"/>
      <c r="CT46" s="216"/>
      <c r="CU46" s="216"/>
      <c r="CV46" s="216"/>
      <c r="CW46" s="216"/>
      <c r="CX46" s="216"/>
      <c r="CY46" s="216"/>
      <c r="CZ46" s="216"/>
      <c r="DA46" s="216"/>
      <c r="DB46" s="216"/>
      <c r="DC46" s="216"/>
      <c r="DD46" s="216"/>
      <c r="DE46" s="216"/>
      <c r="DF46" s="216"/>
      <c r="DG46" s="216"/>
      <c r="DH46" s="216"/>
      <c r="DI46" s="216"/>
      <c r="DJ46" s="216"/>
      <c r="DK46" s="216"/>
      <c r="DL46" s="216"/>
      <c r="DM46" s="216"/>
      <c r="DN46" s="216"/>
      <c r="DO46" s="216"/>
      <c r="DP46" s="216"/>
      <c r="DQ46" s="216"/>
      <c r="DR46" s="216"/>
      <c r="DS46" s="216"/>
      <c r="DT46" s="216"/>
      <c r="DU46" s="216"/>
      <c r="DV46" s="216"/>
      <c r="DW46" s="216"/>
      <c r="DX46" s="216"/>
      <c r="DY46" s="216"/>
      <c r="DZ46" s="216"/>
      <c r="EA46" s="216"/>
      <c r="EB46" s="216"/>
      <c r="EC46" s="216"/>
      <c r="ED46" s="216"/>
      <c r="EE46" s="216"/>
      <c r="EF46" s="216"/>
      <c r="EG46" s="216"/>
      <c r="EH46" s="216"/>
      <c r="EI46" s="216"/>
      <c r="EJ46" s="216"/>
      <c r="EK46" s="216"/>
      <c r="EL46" s="216"/>
      <c r="EM46" s="216"/>
      <c r="EN46" s="216"/>
      <c r="EO46" s="216"/>
      <c r="EP46" s="216"/>
      <c r="EQ46" s="216"/>
      <c r="ER46" s="216"/>
      <c r="ES46" s="216"/>
    </row>
    <row r="47" spans="1:149" x14ac:dyDescent="0.3">
      <c r="A47" s="204" t="s">
        <v>494</v>
      </c>
      <c r="B47" s="205" t="s">
        <v>495</v>
      </c>
      <c r="C47" s="217" t="s">
        <v>86</v>
      </c>
      <c r="D47" s="191" t="str">
        <f t="shared" si="4"/>
        <v>Nem</v>
      </c>
      <c r="E47" s="191" t="str">
        <f t="shared" si="6"/>
        <v>Nem</v>
      </c>
      <c r="F47" s="196">
        <v>0.05</v>
      </c>
      <c r="G47" s="196">
        <v>3.29</v>
      </c>
      <c r="H47" s="196">
        <f t="shared" si="2"/>
        <v>3.34</v>
      </c>
      <c r="I47" s="206"/>
      <c r="J47" s="196"/>
      <c r="K47" s="197"/>
      <c r="L47" s="196">
        <v>0.05</v>
      </c>
      <c r="M47" s="196">
        <v>3.2340000000000004</v>
      </c>
      <c r="N47" s="196">
        <v>0.05</v>
      </c>
      <c r="O47" s="196">
        <f t="shared" si="3"/>
        <v>3.3340000000000001</v>
      </c>
      <c r="P47" s="197"/>
      <c r="Q47" s="206"/>
      <c r="R47" s="201"/>
      <c r="S47" s="201"/>
      <c r="T47" s="201"/>
      <c r="U47" s="197"/>
      <c r="V47" s="209"/>
      <c r="W47" s="209"/>
      <c r="X47" s="209"/>
      <c r="Y47" s="209"/>
      <c r="Z47" s="209"/>
      <c r="AA47" s="197"/>
      <c r="AB47">
        <v>9</v>
      </c>
      <c r="AC47" t="s">
        <v>697</v>
      </c>
      <c r="AD47" t="s">
        <v>709</v>
      </c>
      <c r="AE47" t="str">
        <f t="shared" si="0"/>
        <v>IND13</v>
      </c>
      <c r="AF47" t="str">
        <f t="shared" si="0"/>
        <v>Ricinus</v>
      </c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16"/>
      <c r="BW47" s="216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16"/>
      <c r="CU47" s="216"/>
      <c r="CV47" s="216"/>
      <c r="CW47" s="216"/>
      <c r="CX47" s="216"/>
      <c r="CY47" s="216"/>
      <c r="CZ47" s="216"/>
      <c r="DA47" s="216"/>
      <c r="DB47" s="216"/>
      <c r="DC47" s="216"/>
      <c r="DD47" s="216"/>
      <c r="DE47" s="216"/>
      <c r="DF47" s="216"/>
      <c r="DG47" s="216"/>
      <c r="DH47" s="216"/>
      <c r="DI47" s="216"/>
      <c r="DJ47" s="216"/>
      <c r="DK47" s="216"/>
      <c r="DL47" s="216"/>
      <c r="DM47" s="216"/>
      <c r="DN47" s="216"/>
      <c r="DO47" s="216"/>
      <c r="DP47" s="216"/>
      <c r="DQ47" s="216"/>
      <c r="DR47" s="216"/>
      <c r="DS47" s="216"/>
      <c r="DT47" s="216"/>
      <c r="DU47" s="216"/>
      <c r="DV47" s="216"/>
      <c r="DW47" s="216"/>
      <c r="DX47" s="216"/>
      <c r="DY47" s="216"/>
      <c r="DZ47" s="216"/>
      <c r="EA47" s="216"/>
      <c r="EB47" s="216"/>
      <c r="EC47" s="216"/>
      <c r="ED47" s="216"/>
      <c r="EE47" s="216"/>
      <c r="EF47" s="216"/>
      <c r="EG47" s="216"/>
      <c r="EH47" s="216"/>
      <c r="EI47" s="216"/>
      <c r="EJ47" s="216"/>
      <c r="EK47" s="216"/>
      <c r="EL47" s="216"/>
      <c r="EM47" s="216"/>
      <c r="EN47" s="216"/>
      <c r="EO47" s="216"/>
      <c r="EP47" s="216"/>
      <c r="EQ47" s="216"/>
      <c r="ER47" s="216"/>
      <c r="ES47" s="216"/>
    </row>
    <row r="48" spans="1:149" x14ac:dyDescent="0.3">
      <c r="A48" s="204" t="s">
        <v>3</v>
      </c>
      <c r="B48" s="205" t="s">
        <v>4</v>
      </c>
      <c r="C48" s="217" t="s">
        <v>83</v>
      </c>
      <c r="D48" s="191" t="str">
        <f t="shared" si="4"/>
        <v>Nem</v>
      </c>
      <c r="E48" s="191" t="str">
        <f t="shared" si="6"/>
        <v>Igen</v>
      </c>
      <c r="F48" s="196">
        <v>0.05</v>
      </c>
      <c r="G48" s="196">
        <v>0.69</v>
      </c>
      <c r="H48" s="196">
        <f t="shared" si="2"/>
        <v>0.74</v>
      </c>
      <c r="I48" s="206"/>
      <c r="J48" s="196">
        <v>0.56000000000000005</v>
      </c>
      <c r="K48" s="197"/>
      <c r="L48" s="196">
        <v>0.05</v>
      </c>
      <c r="M48" s="196">
        <v>0.63945000000000007</v>
      </c>
      <c r="N48" s="196">
        <v>0.05</v>
      </c>
      <c r="O48" s="196">
        <f t="shared" si="3"/>
        <v>0.73945000000000016</v>
      </c>
      <c r="P48" s="197"/>
      <c r="Q48" s="206"/>
      <c r="R48" s="201">
        <v>0.5</v>
      </c>
      <c r="S48" s="196">
        <v>0.05</v>
      </c>
      <c r="T48" s="201">
        <v>0.55000000000000004</v>
      </c>
      <c r="U48" s="197"/>
      <c r="V48" s="209">
        <v>1.82</v>
      </c>
      <c r="W48" s="209">
        <v>0.05</v>
      </c>
      <c r="X48" s="209">
        <v>0.05</v>
      </c>
      <c r="Y48" s="209">
        <v>0.05</v>
      </c>
      <c r="Z48" s="209">
        <f t="shared" si="8"/>
        <v>1.9700000000000002</v>
      </c>
      <c r="AA48" s="197"/>
      <c r="AB48">
        <v>1</v>
      </c>
      <c r="AC48" t="s">
        <v>687</v>
      </c>
      <c r="AD48" t="s">
        <v>689</v>
      </c>
      <c r="AE48" t="str">
        <f t="shared" si="0"/>
        <v>KAL09</v>
      </c>
      <c r="AF48" t="str">
        <f t="shared" si="0"/>
        <v>Tavaszi novum búza</v>
      </c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6"/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  <c r="DK48" s="216"/>
      <c r="DL48" s="216"/>
      <c r="DM48" s="216"/>
      <c r="DN48" s="216"/>
      <c r="DO48" s="216"/>
      <c r="DP48" s="216"/>
      <c r="DQ48" s="216"/>
      <c r="DR48" s="216"/>
      <c r="DS48" s="216"/>
      <c r="DT48" s="216"/>
      <c r="DU48" s="216"/>
      <c r="DV48" s="216"/>
      <c r="DW48" s="216"/>
      <c r="DX48" s="216"/>
      <c r="DY48" s="216"/>
      <c r="DZ48" s="216"/>
      <c r="EA48" s="216"/>
      <c r="EB48" s="216"/>
      <c r="EC48" s="216"/>
      <c r="ED48" s="216"/>
      <c r="EE48" s="216"/>
      <c r="EF48" s="216"/>
      <c r="EG48" s="216"/>
      <c r="EH48" s="216"/>
      <c r="EI48" s="216"/>
      <c r="EJ48" s="216"/>
      <c r="EK48" s="216"/>
      <c r="EL48" s="216"/>
      <c r="EM48" s="216"/>
      <c r="EN48" s="216"/>
      <c r="EO48" s="216"/>
      <c r="EP48" s="216"/>
      <c r="EQ48" s="216"/>
      <c r="ER48" s="216"/>
      <c r="ES48" s="216"/>
    </row>
    <row r="49" spans="1:149" x14ac:dyDescent="0.3">
      <c r="A49" s="211" t="s">
        <v>164</v>
      </c>
      <c r="B49" s="212" t="s">
        <v>165</v>
      </c>
      <c r="C49" s="218" t="s">
        <v>86</v>
      </c>
      <c r="D49" s="191" t="str">
        <f t="shared" si="4"/>
        <v>Nem</v>
      </c>
      <c r="E49" s="191" t="str">
        <f t="shared" si="6"/>
        <v>Nem</v>
      </c>
      <c r="F49" s="196">
        <v>0.05</v>
      </c>
      <c r="G49" s="196">
        <v>2.0699999999999998</v>
      </c>
      <c r="H49" s="196">
        <f t="shared" si="2"/>
        <v>2.1199999999999997</v>
      </c>
      <c r="I49" s="206"/>
      <c r="J49" s="196"/>
      <c r="K49" s="197"/>
      <c r="L49" s="196">
        <v>0.05</v>
      </c>
      <c r="M49" s="196">
        <v>2.0175750000000003</v>
      </c>
      <c r="N49" s="196">
        <v>0.05</v>
      </c>
      <c r="O49" s="196">
        <f t="shared" si="3"/>
        <v>2.117575</v>
      </c>
      <c r="P49" s="197"/>
      <c r="Q49" s="206"/>
      <c r="R49" s="201"/>
      <c r="S49" s="201"/>
      <c r="T49" s="201"/>
      <c r="U49" s="197"/>
      <c r="V49" s="209"/>
      <c r="W49" s="209"/>
      <c r="X49" s="209"/>
      <c r="Y49" s="209"/>
      <c r="Z49" s="209"/>
      <c r="AA49" s="197"/>
      <c r="AB49" s="216">
        <v>9</v>
      </c>
      <c r="AC49" s="216" t="s">
        <v>697</v>
      </c>
      <c r="AD49" s="216" t="s">
        <v>165</v>
      </c>
      <c r="AE49" s="216" t="str">
        <f t="shared" si="0"/>
        <v>IND15</v>
      </c>
      <c r="AF49" s="216" t="str">
        <f t="shared" si="0"/>
        <v>Retek</v>
      </c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216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216"/>
      <c r="CP49" s="216"/>
      <c r="CQ49" s="216"/>
      <c r="CR49" s="216"/>
      <c r="CS49" s="216"/>
      <c r="CT49" s="216"/>
      <c r="CU49" s="216"/>
      <c r="CV49" s="216"/>
      <c r="CW49" s="216"/>
      <c r="CX49" s="216"/>
      <c r="CY49" s="216"/>
      <c r="CZ49" s="216"/>
      <c r="DA49" s="216"/>
      <c r="DB49" s="216"/>
      <c r="DC49" s="216"/>
      <c r="DD49" s="216"/>
      <c r="DE49" s="216"/>
      <c r="DF49" s="216"/>
      <c r="DG49" s="216"/>
      <c r="DH49" s="216"/>
      <c r="DI49" s="216"/>
      <c r="DJ49" s="216"/>
      <c r="DK49" s="216"/>
      <c r="DL49" s="216"/>
      <c r="DM49" s="216"/>
      <c r="DN49" s="216"/>
      <c r="DO49" s="216"/>
      <c r="DP49" s="216"/>
      <c r="DQ49" s="216"/>
      <c r="DR49" s="216"/>
      <c r="DS49" s="216"/>
      <c r="DT49" s="216"/>
      <c r="DU49" s="216"/>
      <c r="DV49" s="216"/>
      <c r="DW49" s="216"/>
      <c r="DX49" s="216"/>
      <c r="DY49" s="216"/>
      <c r="DZ49" s="216"/>
      <c r="EA49" s="216"/>
      <c r="EB49" s="216"/>
      <c r="EC49" s="216"/>
      <c r="ED49" s="216"/>
      <c r="EE49" s="216"/>
      <c r="EF49" s="216"/>
      <c r="EG49" s="216"/>
      <c r="EH49" s="216"/>
      <c r="EI49" s="216"/>
      <c r="EJ49" s="216"/>
      <c r="EK49" s="216"/>
      <c r="EL49" s="216"/>
      <c r="EM49" s="216"/>
      <c r="EN49" s="216"/>
      <c r="EO49" s="216"/>
      <c r="EP49" s="216"/>
      <c r="EQ49" s="216"/>
      <c r="ER49" s="216"/>
      <c r="ES49" s="216"/>
    </row>
    <row r="50" spans="1:149" ht="14.25" customHeight="1" x14ac:dyDescent="0.3">
      <c r="A50" s="204" t="s">
        <v>15</v>
      </c>
      <c r="B50" s="205" t="s">
        <v>16</v>
      </c>
      <c r="C50" s="217" t="s">
        <v>83</v>
      </c>
      <c r="D50" s="191" t="str">
        <f t="shared" si="4"/>
        <v>Igen</v>
      </c>
      <c r="E50" s="191" t="str">
        <f t="shared" si="6"/>
        <v>Igen</v>
      </c>
      <c r="F50" s="196">
        <v>0.05</v>
      </c>
      <c r="G50" s="196">
        <v>0.69</v>
      </c>
      <c r="H50" s="196">
        <f t="shared" si="2"/>
        <v>0.74</v>
      </c>
      <c r="I50" s="196">
        <v>0.42</v>
      </c>
      <c r="J50" s="196">
        <v>0.56000000000000005</v>
      </c>
      <c r="K50" s="197"/>
      <c r="L50" s="196">
        <v>0.05</v>
      </c>
      <c r="M50" s="196">
        <v>0.63945000000000007</v>
      </c>
      <c r="N50" s="196">
        <v>0.05</v>
      </c>
      <c r="O50" s="196">
        <f t="shared" si="3"/>
        <v>0.73945000000000016</v>
      </c>
      <c r="P50" s="197"/>
      <c r="Q50" s="196">
        <v>0.42</v>
      </c>
      <c r="R50" s="201">
        <v>0.5</v>
      </c>
      <c r="S50" s="196">
        <v>0.05</v>
      </c>
      <c r="T50" s="201">
        <v>0.55000000000000004</v>
      </c>
      <c r="U50" s="197"/>
      <c r="V50" s="209">
        <v>1.96</v>
      </c>
      <c r="W50" s="209">
        <v>0.05</v>
      </c>
      <c r="X50" s="209">
        <v>0.05</v>
      </c>
      <c r="Y50" s="209">
        <v>0.05</v>
      </c>
      <c r="Z50" s="209">
        <f t="shared" si="8"/>
        <v>2.1099999999999994</v>
      </c>
      <c r="AA50" s="197"/>
      <c r="AB50">
        <v>1</v>
      </c>
      <c r="AC50" t="s">
        <v>687</v>
      </c>
      <c r="AD50" t="s">
        <v>689</v>
      </c>
      <c r="AE50" t="str">
        <f t="shared" si="0"/>
        <v>KAL10</v>
      </c>
      <c r="AF50" t="str">
        <f t="shared" si="0"/>
        <v>Őszi tönke búza</v>
      </c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16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16"/>
      <c r="CU50" s="216"/>
      <c r="CV50" s="216"/>
      <c r="CW50" s="216"/>
      <c r="CX50" s="216"/>
      <c r="CY50" s="216"/>
      <c r="CZ50" s="216"/>
      <c r="DA50" s="216"/>
      <c r="DB50" s="216"/>
      <c r="DC50" s="216"/>
      <c r="DD50" s="216"/>
      <c r="DE50" s="216"/>
      <c r="DF50" s="216"/>
      <c r="DG50" s="216"/>
      <c r="DH50" s="216"/>
      <c r="DI50" s="216"/>
      <c r="DJ50" s="216"/>
      <c r="DK50" s="216"/>
      <c r="DL50" s="216"/>
      <c r="DM50" s="216"/>
      <c r="DN50" s="216"/>
      <c r="DO50" s="216"/>
      <c r="DP50" s="216"/>
      <c r="DQ50" s="216"/>
      <c r="DR50" s="216"/>
      <c r="DS50" s="216"/>
      <c r="DT50" s="216"/>
      <c r="DU50" s="216"/>
      <c r="DV50" s="216"/>
      <c r="DW50" s="216"/>
      <c r="DX50" s="216"/>
      <c r="DY50" s="216"/>
      <c r="DZ50" s="216"/>
      <c r="EA50" s="216"/>
      <c r="EB50" s="216"/>
      <c r="EC50" s="216"/>
      <c r="ED50" s="216"/>
      <c r="EE50" s="216"/>
      <c r="EF50" s="216"/>
      <c r="EG50" s="216"/>
      <c r="EH50" s="216"/>
      <c r="EI50" s="216"/>
      <c r="EJ50" s="216"/>
      <c r="EK50" s="216"/>
      <c r="EL50" s="216"/>
      <c r="EM50" s="216"/>
      <c r="EN50" s="216"/>
      <c r="EO50" s="216"/>
      <c r="EP50" s="216"/>
      <c r="EQ50" s="216"/>
      <c r="ER50" s="216"/>
      <c r="ES50" s="216"/>
    </row>
    <row r="51" spans="1:149" s="220" customFormat="1" ht="14.25" customHeight="1" x14ac:dyDescent="0.3">
      <c r="A51" s="204" t="s">
        <v>5</v>
      </c>
      <c r="B51" s="205" t="s">
        <v>6</v>
      </c>
      <c r="C51" s="217" t="s">
        <v>83</v>
      </c>
      <c r="D51" s="191" t="str">
        <f t="shared" si="4"/>
        <v>Nem</v>
      </c>
      <c r="E51" s="191" t="str">
        <f t="shared" si="6"/>
        <v>Igen</v>
      </c>
      <c r="F51" s="196">
        <v>0.05</v>
      </c>
      <c r="G51" s="196">
        <v>0.69</v>
      </c>
      <c r="H51" s="196">
        <f t="shared" si="2"/>
        <v>0.74</v>
      </c>
      <c r="I51" s="206"/>
      <c r="J51" s="196">
        <v>0.56000000000000005</v>
      </c>
      <c r="K51" s="197"/>
      <c r="L51" s="196">
        <v>0.05</v>
      </c>
      <c r="M51" s="196">
        <v>0.63945000000000007</v>
      </c>
      <c r="N51" s="196">
        <v>0.05</v>
      </c>
      <c r="O51" s="196">
        <f t="shared" si="3"/>
        <v>0.73945000000000016</v>
      </c>
      <c r="P51" s="197"/>
      <c r="Q51" s="206"/>
      <c r="R51" s="201">
        <v>0.5</v>
      </c>
      <c r="S51" s="196">
        <v>0.05</v>
      </c>
      <c r="T51" s="201">
        <v>0.55000000000000004</v>
      </c>
      <c r="U51" s="197"/>
      <c r="V51" s="209">
        <v>1.82</v>
      </c>
      <c r="W51" s="209">
        <v>0.05</v>
      </c>
      <c r="X51" s="209">
        <v>0.05</v>
      </c>
      <c r="Y51" s="209">
        <v>0.05</v>
      </c>
      <c r="Z51" s="209">
        <f t="shared" si="8"/>
        <v>1.9700000000000002</v>
      </c>
      <c r="AA51" s="197"/>
      <c r="AB51">
        <v>1</v>
      </c>
      <c r="AC51" t="s">
        <v>687</v>
      </c>
      <c r="AD51" t="s">
        <v>689</v>
      </c>
      <c r="AE51" t="str">
        <f t="shared" si="0"/>
        <v>KAL11</v>
      </c>
      <c r="AF51" t="str">
        <f t="shared" si="0"/>
        <v>Tavaszi tönke búza</v>
      </c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16"/>
      <c r="BW51" s="216"/>
      <c r="BX51" s="216"/>
      <c r="BY51" s="216"/>
      <c r="BZ51" s="216"/>
      <c r="CA51" s="216"/>
      <c r="CB51" s="216"/>
      <c r="CC51" s="216"/>
      <c r="CD51" s="216"/>
      <c r="CE51" s="216"/>
      <c r="CF51" s="21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6"/>
      <c r="CS51" s="216"/>
      <c r="CT51" s="216"/>
      <c r="CU51" s="216"/>
      <c r="CV51" s="216"/>
      <c r="CW51" s="216"/>
      <c r="CX51" s="216"/>
      <c r="CY51" s="216"/>
      <c r="CZ51" s="216"/>
      <c r="DA51" s="216"/>
      <c r="DB51" s="216"/>
      <c r="DC51" s="216"/>
      <c r="DD51" s="216"/>
      <c r="DE51" s="216"/>
      <c r="DF51" s="216"/>
      <c r="DG51" s="216"/>
      <c r="DH51" s="216"/>
      <c r="DI51" s="216"/>
      <c r="DJ51" s="216"/>
      <c r="DK51" s="216"/>
      <c r="DL51" s="216"/>
      <c r="DM51" s="216"/>
      <c r="DN51" s="216"/>
      <c r="DO51" s="216"/>
      <c r="DP51" s="216"/>
      <c r="DQ51" s="216"/>
      <c r="DR51" s="216"/>
      <c r="DS51" s="216"/>
      <c r="DT51" s="216"/>
      <c r="DU51" s="216"/>
      <c r="DV51" s="216"/>
      <c r="DW51" s="216"/>
      <c r="DX51" s="216"/>
      <c r="DY51" s="216"/>
      <c r="DZ51" s="216"/>
      <c r="EA51" s="216"/>
      <c r="EB51" s="216"/>
      <c r="EC51" s="216"/>
      <c r="ED51" s="216"/>
      <c r="EE51" s="216"/>
      <c r="EF51" s="216"/>
      <c r="EG51" s="216"/>
      <c r="EH51" s="216"/>
      <c r="EI51" s="216"/>
      <c r="EJ51" s="216"/>
      <c r="EK51" s="216"/>
      <c r="EL51" s="216"/>
      <c r="EM51" s="216"/>
      <c r="EN51" s="216"/>
      <c r="EO51" s="216"/>
      <c r="EP51" s="216"/>
      <c r="EQ51" s="216"/>
      <c r="ER51" s="216"/>
      <c r="ES51" s="216"/>
    </row>
    <row r="52" spans="1:149" x14ac:dyDescent="0.3">
      <c r="A52" s="204" t="s">
        <v>9</v>
      </c>
      <c r="B52" s="205" t="s">
        <v>10</v>
      </c>
      <c r="C52" s="217" t="s">
        <v>83</v>
      </c>
      <c r="D52" s="191" t="str">
        <f t="shared" si="4"/>
        <v>Igen</v>
      </c>
      <c r="E52" s="191" t="str">
        <f t="shared" si="6"/>
        <v>Igen</v>
      </c>
      <c r="F52" s="196">
        <v>0.05</v>
      </c>
      <c r="G52" s="196">
        <v>0.69</v>
      </c>
      <c r="H52" s="196">
        <f t="shared" si="2"/>
        <v>0.74</v>
      </c>
      <c r="I52" s="196">
        <v>0.42</v>
      </c>
      <c r="J52" s="196">
        <v>0.56000000000000005</v>
      </c>
      <c r="K52" s="197"/>
      <c r="L52" s="196">
        <v>0.05</v>
      </c>
      <c r="M52" s="196">
        <v>0.63945000000000007</v>
      </c>
      <c r="N52" s="196">
        <v>0.05</v>
      </c>
      <c r="O52" s="196">
        <f t="shared" si="3"/>
        <v>0.73945000000000016</v>
      </c>
      <c r="P52" s="197"/>
      <c r="Q52" s="196">
        <v>0.42</v>
      </c>
      <c r="R52" s="201">
        <v>0.5</v>
      </c>
      <c r="S52" s="196">
        <v>0.05</v>
      </c>
      <c r="T52" s="201">
        <v>0.55000000000000004</v>
      </c>
      <c r="U52" s="197"/>
      <c r="V52" s="209">
        <v>1.96</v>
      </c>
      <c r="W52" s="209">
        <v>0.05</v>
      </c>
      <c r="X52" s="209">
        <v>0.05</v>
      </c>
      <c r="Y52" s="209">
        <v>0.05</v>
      </c>
      <c r="Z52" s="209">
        <f t="shared" si="8"/>
        <v>2.1099999999999994</v>
      </c>
      <c r="AA52" s="197"/>
      <c r="AB52">
        <v>1</v>
      </c>
      <c r="AC52" t="s">
        <v>687</v>
      </c>
      <c r="AD52" t="s">
        <v>689</v>
      </c>
      <c r="AE52" t="str">
        <f t="shared" si="0"/>
        <v>KAL12</v>
      </c>
      <c r="AF52" t="str">
        <f t="shared" si="0"/>
        <v>Őszi alakor búza</v>
      </c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16"/>
      <c r="DW52" s="216"/>
      <c r="DX52" s="216"/>
      <c r="DY52" s="216"/>
      <c r="DZ52" s="216"/>
      <c r="EA52" s="216"/>
      <c r="EB52" s="216"/>
      <c r="EC52" s="216"/>
      <c r="ED52" s="216"/>
      <c r="EE52" s="216"/>
      <c r="EF52" s="216"/>
      <c r="EG52" s="216"/>
      <c r="EH52" s="216"/>
      <c r="EI52" s="216"/>
      <c r="EJ52" s="216"/>
      <c r="EK52" s="216"/>
      <c r="EL52" s="216"/>
      <c r="EM52" s="216"/>
      <c r="EN52" s="216"/>
      <c r="EO52" s="216"/>
      <c r="EP52" s="216"/>
      <c r="EQ52" s="216"/>
      <c r="ER52" s="216"/>
      <c r="ES52" s="216"/>
    </row>
    <row r="53" spans="1:149" x14ac:dyDescent="0.3">
      <c r="A53" s="204" t="s">
        <v>126</v>
      </c>
      <c r="B53" s="205" t="s">
        <v>127</v>
      </c>
      <c r="C53" s="217" t="s">
        <v>83</v>
      </c>
      <c r="D53" s="191" t="str">
        <f t="shared" si="4"/>
        <v>Nem</v>
      </c>
      <c r="E53" s="191" t="str">
        <f t="shared" si="6"/>
        <v>Igen</v>
      </c>
      <c r="F53" s="196">
        <v>0.05</v>
      </c>
      <c r="G53" s="196">
        <v>0.69</v>
      </c>
      <c r="H53" s="196">
        <f t="shared" si="2"/>
        <v>0.74</v>
      </c>
      <c r="I53" s="206"/>
      <c r="J53" s="196">
        <v>0.56000000000000005</v>
      </c>
      <c r="K53" s="197"/>
      <c r="L53" s="196">
        <v>0.05</v>
      </c>
      <c r="M53" s="196">
        <v>0.63945000000000007</v>
      </c>
      <c r="N53" s="196">
        <v>0.05</v>
      </c>
      <c r="O53" s="196">
        <f t="shared" si="3"/>
        <v>0.73945000000000016</v>
      </c>
      <c r="P53" s="197"/>
      <c r="Q53" s="206"/>
      <c r="R53" s="201">
        <v>0.5</v>
      </c>
      <c r="S53" s="196">
        <v>0.05</v>
      </c>
      <c r="T53" s="201">
        <v>0.55000000000000004</v>
      </c>
      <c r="U53" s="197"/>
      <c r="V53" s="209">
        <v>1.82</v>
      </c>
      <c r="W53" s="209">
        <v>0.05</v>
      </c>
      <c r="X53" s="209">
        <v>0.05</v>
      </c>
      <c r="Y53" s="209">
        <v>0.05</v>
      </c>
      <c r="Z53" s="209">
        <f t="shared" si="8"/>
        <v>1.9700000000000002</v>
      </c>
      <c r="AA53" s="197"/>
      <c r="AB53">
        <v>1</v>
      </c>
      <c r="AC53" t="s">
        <v>687</v>
      </c>
      <c r="AD53" t="s">
        <v>689</v>
      </c>
      <c r="AE53" t="str">
        <f t="shared" si="0"/>
        <v>KAL13</v>
      </c>
      <c r="AF53" t="str">
        <f t="shared" si="0"/>
        <v>Tavaszi alakor búza</v>
      </c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16"/>
      <c r="BW53" s="216"/>
      <c r="BX53" s="216"/>
      <c r="BY53" s="216"/>
      <c r="BZ53" s="216"/>
      <c r="CA53" s="216"/>
      <c r="CB53" s="216"/>
      <c r="CC53" s="216"/>
      <c r="CD53" s="216"/>
      <c r="CE53" s="216"/>
      <c r="CF53" s="216"/>
      <c r="CG53" s="216"/>
      <c r="CH53" s="216"/>
      <c r="CI53" s="216"/>
      <c r="CJ53" s="216"/>
      <c r="CK53" s="216"/>
      <c r="CL53" s="216"/>
      <c r="CM53" s="216"/>
      <c r="CN53" s="216"/>
      <c r="CO53" s="216"/>
      <c r="CP53" s="216"/>
      <c r="CQ53" s="216"/>
      <c r="CR53" s="216"/>
      <c r="CS53" s="216"/>
      <c r="CT53" s="216"/>
      <c r="CU53" s="216"/>
      <c r="CV53" s="216"/>
      <c r="CW53" s="216"/>
      <c r="CX53" s="216"/>
      <c r="CY53" s="216"/>
      <c r="CZ53" s="216"/>
      <c r="DA53" s="216"/>
      <c r="DB53" s="216"/>
      <c r="DC53" s="216"/>
      <c r="DD53" s="216"/>
      <c r="DE53" s="216"/>
      <c r="DF53" s="216"/>
      <c r="DG53" s="216"/>
      <c r="DH53" s="216"/>
      <c r="DI53" s="216"/>
      <c r="DJ53" s="216"/>
      <c r="DK53" s="216"/>
      <c r="DL53" s="216"/>
      <c r="DM53" s="216"/>
      <c r="DN53" s="216"/>
      <c r="DO53" s="216"/>
      <c r="DP53" s="216"/>
      <c r="DQ53" s="216"/>
      <c r="DR53" s="216"/>
      <c r="DS53" s="216"/>
      <c r="DT53" s="216"/>
      <c r="DU53" s="216"/>
      <c r="DV53" s="216"/>
      <c r="DW53" s="216"/>
      <c r="DX53" s="216"/>
      <c r="DY53" s="216"/>
      <c r="DZ53" s="216"/>
      <c r="EA53" s="216"/>
      <c r="EB53" s="216"/>
      <c r="EC53" s="216"/>
      <c r="ED53" s="216"/>
      <c r="EE53" s="216"/>
      <c r="EF53" s="216"/>
      <c r="EG53" s="216"/>
      <c r="EH53" s="216"/>
      <c r="EI53" s="216"/>
      <c r="EJ53" s="216"/>
      <c r="EK53" s="216"/>
      <c r="EL53" s="216"/>
      <c r="EM53" s="216"/>
      <c r="EN53" s="216"/>
      <c r="EO53" s="216"/>
      <c r="EP53" s="216"/>
      <c r="EQ53" s="216"/>
      <c r="ER53" s="216"/>
      <c r="ES53" s="216"/>
    </row>
    <row r="54" spans="1:149" x14ac:dyDescent="0.3">
      <c r="A54" s="204" t="s">
        <v>130</v>
      </c>
      <c r="B54" s="205" t="s">
        <v>131</v>
      </c>
      <c r="C54" s="217" t="s">
        <v>83</v>
      </c>
      <c r="D54" s="191" t="str">
        <f t="shared" si="4"/>
        <v>Igen</v>
      </c>
      <c r="E54" s="191" t="str">
        <f t="shared" si="6"/>
        <v>Igen</v>
      </c>
      <c r="F54" s="196">
        <v>0.05</v>
      </c>
      <c r="G54" s="196">
        <v>0.69</v>
      </c>
      <c r="H54" s="196">
        <f t="shared" si="2"/>
        <v>0.74</v>
      </c>
      <c r="I54" s="196">
        <v>0.42</v>
      </c>
      <c r="J54" s="196">
        <v>0.56000000000000005</v>
      </c>
      <c r="K54" s="197"/>
      <c r="L54" s="196">
        <v>0.05</v>
      </c>
      <c r="M54" s="196">
        <v>0.63945000000000007</v>
      </c>
      <c r="N54" s="196">
        <v>0.05</v>
      </c>
      <c r="O54" s="196">
        <f t="shared" si="3"/>
        <v>0.73945000000000016</v>
      </c>
      <c r="P54" s="197"/>
      <c r="Q54" s="196">
        <v>0.42</v>
      </c>
      <c r="R54" s="201">
        <v>0.5</v>
      </c>
      <c r="S54" s="196">
        <v>0.05</v>
      </c>
      <c r="T54" s="201">
        <v>0.55000000000000004</v>
      </c>
      <c r="U54" s="197"/>
      <c r="V54" s="209">
        <v>1.96</v>
      </c>
      <c r="W54" s="209">
        <v>0.05</v>
      </c>
      <c r="X54" s="209">
        <v>0.05</v>
      </c>
      <c r="Y54" s="209">
        <v>0.05</v>
      </c>
      <c r="Z54" s="209">
        <f t="shared" si="8"/>
        <v>2.1099999999999994</v>
      </c>
      <c r="AA54" s="197"/>
      <c r="AB54">
        <v>1</v>
      </c>
      <c r="AC54" t="s">
        <v>687</v>
      </c>
      <c r="AD54" t="s">
        <v>690</v>
      </c>
      <c r="AE54" t="str">
        <f t="shared" si="0"/>
        <v>KAL15</v>
      </c>
      <c r="AF54" t="str">
        <f t="shared" si="0"/>
        <v>Rozs</v>
      </c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  <c r="CG54" s="216"/>
      <c r="CH54" s="216"/>
      <c r="CI54" s="216"/>
      <c r="CJ54" s="216"/>
      <c r="CK54" s="216"/>
      <c r="CL54" s="216"/>
      <c r="CM54" s="216"/>
      <c r="CN54" s="216"/>
      <c r="CO54" s="216"/>
      <c r="CP54" s="216"/>
      <c r="CQ54" s="216"/>
      <c r="CR54" s="216"/>
      <c r="CS54" s="216"/>
      <c r="CT54" s="216"/>
      <c r="CU54" s="216"/>
      <c r="CV54" s="216"/>
      <c r="CW54" s="216"/>
      <c r="CX54" s="216"/>
      <c r="CY54" s="216"/>
      <c r="CZ54" s="216"/>
      <c r="DA54" s="216"/>
      <c r="DB54" s="216"/>
      <c r="DC54" s="216"/>
      <c r="DD54" s="216"/>
      <c r="DE54" s="216"/>
      <c r="DF54" s="216"/>
      <c r="DG54" s="216"/>
      <c r="DH54" s="216"/>
      <c r="DI54" s="216"/>
      <c r="DJ54" s="216"/>
      <c r="DK54" s="216"/>
      <c r="DL54" s="216"/>
      <c r="DM54" s="216"/>
      <c r="DN54" s="216"/>
      <c r="DO54" s="216"/>
      <c r="DP54" s="216"/>
      <c r="DQ54" s="216"/>
      <c r="DR54" s="216"/>
      <c r="DS54" s="216"/>
      <c r="DT54" s="216"/>
      <c r="DU54" s="216"/>
      <c r="DV54" s="216"/>
      <c r="DW54" s="216"/>
      <c r="DX54" s="216"/>
      <c r="DY54" s="216"/>
      <c r="DZ54" s="216"/>
      <c r="EA54" s="216"/>
      <c r="EB54" s="216"/>
      <c r="EC54" s="216"/>
      <c r="ED54" s="216"/>
      <c r="EE54" s="216"/>
      <c r="EF54" s="216"/>
      <c r="EG54" s="216"/>
      <c r="EH54" s="216"/>
      <c r="EI54" s="216"/>
      <c r="EJ54" s="216"/>
      <c r="EK54" s="216"/>
      <c r="EL54" s="216"/>
      <c r="EM54" s="216"/>
      <c r="EN54" s="216"/>
      <c r="EO54" s="216"/>
      <c r="EP54" s="216"/>
      <c r="EQ54" s="216"/>
      <c r="ER54" s="216"/>
      <c r="ES54" s="216"/>
    </row>
    <row r="55" spans="1:149" x14ac:dyDescent="0.3">
      <c r="A55" s="204" t="s">
        <v>172</v>
      </c>
      <c r="B55" s="205" t="s">
        <v>173</v>
      </c>
      <c r="C55" s="217" t="s">
        <v>86</v>
      </c>
      <c r="D55" s="191" t="str">
        <f t="shared" si="4"/>
        <v>Nem</v>
      </c>
      <c r="E55" s="191" t="str">
        <f t="shared" si="6"/>
        <v>Nem</v>
      </c>
      <c r="F55" s="196">
        <v>0.05</v>
      </c>
      <c r="G55" s="196">
        <v>2.0699999999999998</v>
      </c>
      <c r="H55" s="196">
        <f t="shared" si="2"/>
        <v>2.1199999999999997</v>
      </c>
      <c r="I55" s="206"/>
      <c r="J55" s="196"/>
      <c r="K55" s="197"/>
      <c r="L55" s="196">
        <v>0.05</v>
      </c>
      <c r="M55" s="196">
        <v>2.0175750000000003</v>
      </c>
      <c r="N55" s="196">
        <v>0.05</v>
      </c>
      <c r="O55" s="196">
        <f t="shared" si="3"/>
        <v>2.117575</v>
      </c>
      <c r="P55" s="197"/>
      <c r="Q55" s="206"/>
      <c r="R55" s="201"/>
      <c r="S55" s="201"/>
      <c r="T55" s="201"/>
      <c r="U55" s="197"/>
      <c r="V55" s="206"/>
      <c r="W55" s="203"/>
      <c r="X55" s="203"/>
      <c r="Y55" s="203"/>
      <c r="Z55" s="209"/>
      <c r="AA55" s="197"/>
      <c r="AB55">
        <v>9</v>
      </c>
      <c r="AC55" t="s">
        <v>697</v>
      </c>
      <c r="AD55" t="s">
        <v>719</v>
      </c>
      <c r="AE55" t="str">
        <f t="shared" si="0"/>
        <v>PIL01</v>
      </c>
      <c r="AF55" t="str">
        <f t="shared" si="0"/>
        <v>Cukorborsó</v>
      </c>
    </row>
    <row r="56" spans="1:149" x14ac:dyDescent="0.3">
      <c r="A56" s="204" t="s">
        <v>174</v>
      </c>
      <c r="B56" s="205" t="s">
        <v>175</v>
      </c>
      <c r="C56" s="217" t="s">
        <v>86</v>
      </c>
      <c r="D56" s="191" t="str">
        <f t="shared" si="4"/>
        <v>Nem</v>
      </c>
      <c r="E56" s="191" t="str">
        <f t="shared" si="6"/>
        <v>Nem</v>
      </c>
      <c r="F56" s="196">
        <v>0.05</v>
      </c>
      <c r="G56" s="196">
        <v>1.72</v>
      </c>
      <c r="H56" s="196">
        <f t="shared" si="2"/>
        <v>1.77</v>
      </c>
      <c r="I56" s="206"/>
      <c r="J56" s="196"/>
      <c r="K56" s="197"/>
      <c r="L56" s="196">
        <v>0.05</v>
      </c>
      <c r="M56" s="196">
        <v>1.6647750000000001</v>
      </c>
      <c r="N56" s="196">
        <v>0.05</v>
      </c>
      <c r="O56" s="196">
        <f t="shared" si="3"/>
        <v>1.7647750000000002</v>
      </c>
      <c r="P56" s="197"/>
      <c r="Q56" s="206"/>
      <c r="R56" s="201"/>
      <c r="S56" s="201"/>
      <c r="T56" s="201"/>
      <c r="U56" s="197"/>
      <c r="V56" s="206"/>
      <c r="W56" s="203"/>
      <c r="X56" s="203"/>
      <c r="Y56" s="203"/>
      <c r="Z56" s="209"/>
      <c r="AA56" s="197"/>
      <c r="AB56">
        <v>9</v>
      </c>
      <c r="AC56" t="s">
        <v>697</v>
      </c>
      <c r="AD56" t="s">
        <v>719</v>
      </c>
      <c r="AE56" t="str">
        <f t="shared" si="0"/>
        <v>PIL02</v>
      </c>
      <c r="AF56" t="str">
        <f t="shared" si="0"/>
        <v>Mezei borsó</v>
      </c>
    </row>
    <row r="57" spans="1:149" x14ac:dyDescent="0.3">
      <c r="A57" s="204" t="s">
        <v>75</v>
      </c>
      <c r="B57" s="205" t="s">
        <v>76</v>
      </c>
      <c r="C57" s="217" t="s">
        <v>86</v>
      </c>
      <c r="D57" s="191" t="str">
        <f t="shared" si="4"/>
        <v>Igen</v>
      </c>
      <c r="E57" s="191" t="str">
        <f t="shared" si="6"/>
        <v>Nem</v>
      </c>
      <c r="F57" s="196">
        <v>0.05</v>
      </c>
      <c r="G57" s="196">
        <v>1.72</v>
      </c>
      <c r="H57" s="196">
        <f t="shared" si="2"/>
        <v>1.77</v>
      </c>
      <c r="I57" s="196">
        <v>0.77</v>
      </c>
      <c r="J57" s="196"/>
      <c r="K57" s="197"/>
      <c r="L57" s="196">
        <v>0.05</v>
      </c>
      <c r="M57" s="196">
        <v>1.6647750000000001</v>
      </c>
      <c r="N57" s="196">
        <v>0.05</v>
      </c>
      <c r="O57" s="196">
        <f t="shared" si="3"/>
        <v>1.7647750000000002</v>
      </c>
      <c r="P57" s="197"/>
      <c r="Q57" s="196">
        <v>0.77</v>
      </c>
      <c r="R57" s="201"/>
      <c r="S57" s="201"/>
      <c r="T57" s="201"/>
      <c r="U57" s="197"/>
      <c r="V57" s="206"/>
      <c r="W57" s="203"/>
      <c r="X57" s="203"/>
      <c r="Y57" s="203"/>
      <c r="Z57" s="209"/>
      <c r="AA57" s="197"/>
      <c r="AB57">
        <v>9</v>
      </c>
      <c r="AC57" t="s">
        <v>697</v>
      </c>
      <c r="AD57" t="s">
        <v>719</v>
      </c>
      <c r="AE57" t="str">
        <f t="shared" si="0"/>
        <v>PIL03</v>
      </c>
      <c r="AF57" t="str">
        <f t="shared" si="0"/>
        <v>Őszi takarmányborsó</v>
      </c>
    </row>
    <row r="58" spans="1:149" x14ac:dyDescent="0.3">
      <c r="A58" s="204" t="s">
        <v>176</v>
      </c>
      <c r="B58" s="205" t="s">
        <v>177</v>
      </c>
      <c r="C58" s="217" t="s">
        <v>86</v>
      </c>
      <c r="D58" s="191" t="str">
        <f t="shared" si="4"/>
        <v>Igen</v>
      </c>
      <c r="E58" s="191" t="str">
        <f t="shared" si="6"/>
        <v>Nem</v>
      </c>
      <c r="F58" s="196">
        <v>0.05</v>
      </c>
      <c r="G58" s="196">
        <v>2.0699999999999998</v>
      </c>
      <c r="H58" s="196">
        <f t="shared" si="2"/>
        <v>2.1199999999999997</v>
      </c>
      <c r="I58" s="196">
        <v>0.77</v>
      </c>
      <c r="J58" s="196"/>
      <c r="K58" s="197"/>
      <c r="L58" s="196">
        <v>0.05</v>
      </c>
      <c r="M58" s="196">
        <v>2.0175750000000003</v>
      </c>
      <c r="N58" s="196">
        <v>0.05</v>
      </c>
      <c r="O58" s="196">
        <f t="shared" si="3"/>
        <v>2.117575</v>
      </c>
      <c r="P58" s="197"/>
      <c r="Q58" s="196">
        <v>0.77</v>
      </c>
      <c r="R58" s="201"/>
      <c r="S58" s="201"/>
      <c r="T58" s="201"/>
      <c r="U58" s="197"/>
      <c r="V58" s="206"/>
      <c r="W58" s="203"/>
      <c r="X58" s="203"/>
      <c r="Y58" s="203"/>
      <c r="Z58" s="209"/>
      <c r="AA58" s="197"/>
      <c r="AB58">
        <v>9</v>
      </c>
      <c r="AC58" t="s">
        <v>697</v>
      </c>
      <c r="AD58" t="s">
        <v>719</v>
      </c>
      <c r="AE58" t="str">
        <f t="shared" si="0"/>
        <v>PIL04</v>
      </c>
      <c r="AF58" t="str">
        <f t="shared" si="0"/>
        <v>Őszi zöldborsó</v>
      </c>
    </row>
    <row r="59" spans="1:149" x14ac:dyDescent="0.3">
      <c r="A59" s="204" t="s">
        <v>178</v>
      </c>
      <c r="B59" s="205" t="s">
        <v>179</v>
      </c>
      <c r="C59" s="217" t="s">
        <v>86</v>
      </c>
      <c r="D59" s="191" t="str">
        <f t="shared" si="4"/>
        <v>Nem</v>
      </c>
      <c r="E59" s="191" t="str">
        <f t="shared" si="6"/>
        <v>Nem</v>
      </c>
      <c r="F59" s="196">
        <v>0.05</v>
      </c>
      <c r="G59" s="196">
        <v>1.72</v>
      </c>
      <c r="H59" s="196">
        <f t="shared" si="2"/>
        <v>1.77</v>
      </c>
      <c r="I59" s="206"/>
      <c r="J59" s="196"/>
      <c r="K59" s="197"/>
      <c r="L59" s="196">
        <v>0.05</v>
      </c>
      <c r="M59" s="196">
        <v>1.6647750000000001</v>
      </c>
      <c r="N59" s="196">
        <v>0.05</v>
      </c>
      <c r="O59" s="196">
        <f t="shared" si="3"/>
        <v>1.7647750000000002</v>
      </c>
      <c r="P59" s="197"/>
      <c r="Q59" s="206"/>
      <c r="R59" s="201"/>
      <c r="S59" s="201"/>
      <c r="T59" s="201"/>
      <c r="U59" s="197"/>
      <c r="V59" s="206"/>
      <c r="W59" s="203"/>
      <c r="X59" s="203"/>
      <c r="Y59" s="203"/>
      <c r="Z59" s="209"/>
      <c r="AA59" s="197"/>
      <c r="AB59">
        <v>9</v>
      </c>
      <c r="AC59" t="s">
        <v>697</v>
      </c>
      <c r="AD59" t="s">
        <v>719</v>
      </c>
      <c r="AE59" t="str">
        <f t="shared" si="0"/>
        <v>PIL05</v>
      </c>
      <c r="AF59" t="str">
        <f t="shared" si="0"/>
        <v>Szárazborsó (Sárgaborsó)</v>
      </c>
    </row>
    <row r="60" spans="1:149" x14ac:dyDescent="0.3">
      <c r="A60" s="204" t="s">
        <v>506</v>
      </c>
      <c r="B60" s="205" t="s">
        <v>507</v>
      </c>
      <c r="C60" s="217" t="s">
        <v>86</v>
      </c>
      <c r="D60" s="191" t="str">
        <f t="shared" si="4"/>
        <v>Igen</v>
      </c>
      <c r="E60" s="191" t="str">
        <f t="shared" si="6"/>
        <v>Igen</v>
      </c>
      <c r="F60" s="196">
        <v>0.05</v>
      </c>
      <c r="G60" s="196">
        <v>1.0900000000000001</v>
      </c>
      <c r="H60" s="196">
        <f t="shared" si="2"/>
        <v>1.1400000000000001</v>
      </c>
      <c r="I60" s="196">
        <v>0.42</v>
      </c>
      <c r="J60" s="196">
        <v>0.88</v>
      </c>
      <c r="K60" s="197"/>
      <c r="L60" s="196">
        <v>0.05</v>
      </c>
      <c r="M60" s="196">
        <v>1.0363500000000001</v>
      </c>
      <c r="N60" s="196">
        <v>0.05</v>
      </c>
      <c r="O60" s="196">
        <f t="shared" si="3"/>
        <v>1.1363500000000002</v>
      </c>
      <c r="P60" s="197"/>
      <c r="Q60" s="196">
        <v>0.42</v>
      </c>
      <c r="R60" s="201">
        <v>0.83</v>
      </c>
      <c r="S60" s="196">
        <v>0.05</v>
      </c>
      <c r="T60" s="201">
        <v>0.88</v>
      </c>
      <c r="U60" s="197"/>
      <c r="V60" s="206"/>
      <c r="W60" s="203"/>
      <c r="X60" s="203"/>
      <c r="Y60" s="203"/>
      <c r="Z60" s="209"/>
      <c r="AA60" s="197"/>
      <c r="AB60">
        <v>9</v>
      </c>
      <c r="AC60" t="s">
        <v>697</v>
      </c>
      <c r="AD60" t="s">
        <v>690</v>
      </c>
      <c r="AE60" t="str">
        <f t="shared" si="0"/>
        <v>KAL16</v>
      </c>
      <c r="AF60" t="str">
        <f t="shared" si="0"/>
        <v>Évelő rozs</v>
      </c>
    </row>
    <row r="61" spans="1:149" x14ac:dyDescent="0.3">
      <c r="A61" s="204" t="s">
        <v>19</v>
      </c>
      <c r="B61" s="205" t="s">
        <v>20</v>
      </c>
      <c r="C61" s="217" t="s">
        <v>83</v>
      </c>
      <c r="D61" s="191" t="str">
        <f t="shared" si="4"/>
        <v>Igen</v>
      </c>
      <c r="E61" s="191" t="str">
        <f t="shared" si="6"/>
        <v>Igen</v>
      </c>
      <c r="F61" s="196">
        <v>0.05</v>
      </c>
      <c r="G61" s="196">
        <v>0.69</v>
      </c>
      <c r="H61" s="196">
        <f t="shared" si="2"/>
        <v>0.74</v>
      </c>
      <c r="I61" s="196">
        <v>0.42</v>
      </c>
      <c r="J61" s="196">
        <v>0.64</v>
      </c>
      <c r="K61" s="197"/>
      <c r="L61" s="196">
        <v>0.05</v>
      </c>
      <c r="M61" s="196">
        <v>0.63945000000000007</v>
      </c>
      <c r="N61" s="196">
        <v>0.05</v>
      </c>
      <c r="O61" s="196">
        <f t="shared" si="3"/>
        <v>0.73945000000000016</v>
      </c>
      <c r="P61" s="197"/>
      <c r="Q61" s="196">
        <v>0.42</v>
      </c>
      <c r="R61" s="201">
        <v>0.59</v>
      </c>
      <c r="S61" s="196">
        <v>0.05</v>
      </c>
      <c r="T61" s="201">
        <v>0.64</v>
      </c>
      <c r="U61" s="197"/>
      <c r="V61" s="209">
        <v>2.1</v>
      </c>
      <c r="W61" s="209">
        <v>0.05</v>
      </c>
      <c r="X61" s="209">
        <v>0.05</v>
      </c>
      <c r="Y61" s="209">
        <v>0.05</v>
      </c>
      <c r="Z61" s="209">
        <f t="shared" si="8"/>
        <v>2.2499999999999996</v>
      </c>
      <c r="AA61" s="197"/>
      <c r="AB61">
        <v>1</v>
      </c>
      <c r="AC61" t="s">
        <v>687</v>
      </c>
      <c r="AD61" t="s">
        <v>691</v>
      </c>
      <c r="AE61" t="str">
        <f t="shared" si="0"/>
        <v>KAL17</v>
      </c>
      <c r="AF61" t="str">
        <f t="shared" si="0"/>
        <v>Őszi árpa</v>
      </c>
    </row>
    <row r="62" spans="1:149" x14ac:dyDescent="0.3">
      <c r="A62" s="204" t="s">
        <v>180</v>
      </c>
      <c r="B62" s="205" t="s">
        <v>181</v>
      </c>
      <c r="C62" s="217" t="s">
        <v>86</v>
      </c>
      <c r="D62" s="191" t="str">
        <f t="shared" si="4"/>
        <v>Nem</v>
      </c>
      <c r="E62" s="191" t="str">
        <f t="shared" si="6"/>
        <v>Nem</v>
      </c>
      <c r="F62" s="196">
        <v>0.05</v>
      </c>
      <c r="G62" s="196">
        <v>2.0699999999999998</v>
      </c>
      <c r="H62" s="196">
        <f t="shared" si="2"/>
        <v>2.1199999999999997</v>
      </c>
      <c r="I62" s="206"/>
      <c r="J62" s="196"/>
      <c r="K62" s="197"/>
      <c r="L62" s="196">
        <v>0.05</v>
      </c>
      <c r="M62" s="196">
        <v>2.0175750000000003</v>
      </c>
      <c r="N62" s="196">
        <v>0.05</v>
      </c>
      <c r="O62" s="196">
        <f t="shared" si="3"/>
        <v>2.117575</v>
      </c>
      <c r="P62" s="197"/>
      <c r="Q62" s="206"/>
      <c r="R62" s="206"/>
      <c r="S62" s="206"/>
      <c r="T62" s="196"/>
      <c r="U62" s="197"/>
      <c r="V62" s="206"/>
      <c r="W62" s="203"/>
      <c r="X62" s="203"/>
      <c r="Y62" s="203"/>
      <c r="Z62" s="209"/>
      <c r="AA62" s="197"/>
      <c r="AB62">
        <v>9</v>
      </c>
      <c r="AC62" t="s">
        <v>697</v>
      </c>
      <c r="AD62" t="s">
        <v>720</v>
      </c>
      <c r="AE62" t="str">
        <f t="shared" si="0"/>
        <v>PIL09</v>
      </c>
      <c r="AF62" t="str">
        <f t="shared" si="0"/>
        <v>Lóbab (Disznóbab)</v>
      </c>
    </row>
    <row r="63" spans="1:149" x14ac:dyDescent="0.3">
      <c r="A63" s="204" t="s">
        <v>182</v>
      </c>
      <c r="B63" s="205" t="s">
        <v>183</v>
      </c>
      <c r="C63" s="217" t="s">
        <v>86</v>
      </c>
      <c r="D63" s="191" t="str">
        <f t="shared" si="4"/>
        <v>Nem</v>
      </c>
      <c r="E63" s="191" t="str">
        <f t="shared" si="6"/>
        <v>Nem</v>
      </c>
      <c r="F63" s="196">
        <v>0.05</v>
      </c>
      <c r="G63" s="196">
        <v>1.72</v>
      </c>
      <c r="H63" s="196">
        <f t="shared" si="2"/>
        <v>1.77</v>
      </c>
      <c r="I63" s="206"/>
      <c r="J63" s="196"/>
      <c r="K63" s="197"/>
      <c r="L63" s="196">
        <v>0.05</v>
      </c>
      <c r="M63" s="196">
        <v>1.6647750000000001</v>
      </c>
      <c r="N63" s="196">
        <v>0.05</v>
      </c>
      <c r="O63" s="196">
        <f t="shared" si="3"/>
        <v>1.7647750000000002</v>
      </c>
      <c r="P63" s="197"/>
      <c r="Q63" s="206"/>
      <c r="R63" s="206"/>
      <c r="S63" s="206"/>
      <c r="T63" s="196"/>
      <c r="U63" s="197"/>
      <c r="V63" s="206"/>
      <c r="W63" s="203"/>
      <c r="X63" s="203"/>
      <c r="Y63" s="203"/>
      <c r="Z63" s="209"/>
      <c r="AA63" s="197"/>
      <c r="AB63">
        <v>9</v>
      </c>
      <c r="AC63" t="s">
        <v>697</v>
      </c>
      <c r="AD63" t="s">
        <v>720</v>
      </c>
      <c r="AE63" t="str">
        <f t="shared" si="0"/>
        <v>PIL12</v>
      </c>
      <c r="AF63" t="str">
        <f t="shared" si="0"/>
        <v>Szárazbab</v>
      </c>
    </row>
    <row r="64" spans="1:149" x14ac:dyDescent="0.3">
      <c r="A64" s="204" t="s">
        <v>184</v>
      </c>
      <c r="B64" s="205" t="s">
        <v>185</v>
      </c>
      <c r="C64" s="217" t="s">
        <v>86</v>
      </c>
      <c r="D64" s="191" t="str">
        <f t="shared" si="4"/>
        <v>Nem</v>
      </c>
      <c r="E64" s="191" t="str">
        <f t="shared" si="6"/>
        <v>Nem</v>
      </c>
      <c r="F64" s="196">
        <v>0.05</v>
      </c>
      <c r="G64" s="196">
        <v>2.0699999999999998</v>
      </c>
      <c r="H64" s="196">
        <f t="shared" si="2"/>
        <v>2.1199999999999997</v>
      </c>
      <c r="I64" s="206"/>
      <c r="J64" s="196"/>
      <c r="K64" s="197"/>
      <c r="L64" s="196">
        <v>0.05</v>
      </c>
      <c r="M64" s="196">
        <v>2.0175750000000003</v>
      </c>
      <c r="N64" s="196">
        <v>0.05</v>
      </c>
      <c r="O64" s="196">
        <f t="shared" si="3"/>
        <v>2.117575</v>
      </c>
      <c r="P64" s="197"/>
      <c r="Q64" s="206"/>
      <c r="R64" s="206"/>
      <c r="S64" s="206"/>
      <c r="T64" s="196"/>
      <c r="U64" s="197"/>
      <c r="V64" s="206"/>
      <c r="W64" s="203"/>
      <c r="X64" s="203"/>
      <c r="Y64" s="203"/>
      <c r="Z64" s="209"/>
      <c r="AA64" s="197"/>
      <c r="AB64">
        <v>9</v>
      </c>
      <c r="AC64" t="s">
        <v>697</v>
      </c>
      <c r="AD64" t="s">
        <v>720</v>
      </c>
      <c r="AE64" t="str">
        <f t="shared" si="0"/>
        <v>PIL13</v>
      </c>
      <c r="AF64" t="str">
        <f t="shared" si="0"/>
        <v>Zöldbab</v>
      </c>
    </row>
    <row r="65" spans="1:32" x14ac:dyDescent="0.3">
      <c r="A65" s="204" t="s">
        <v>186</v>
      </c>
      <c r="B65" s="205" t="s">
        <v>187</v>
      </c>
      <c r="C65" s="217" t="s">
        <v>86</v>
      </c>
      <c r="D65" s="191" t="str">
        <f t="shared" si="4"/>
        <v>Nem</v>
      </c>
      <c r="E65" s="191" t="str">
        <f t="shared" si="6"/>
        <v>Nem</v>
      </c>
      <c r="F65" s="196">
        <v>0.05</v>
      </c>
      <c r="G65" s="196">
        <v>2.0699999999999998</v>
      </c>
      <c r="H65" s="196">
        <f t="shared" si="2"/>
        <v>2.1199999999999997</v>
      </c>
      <c r="I65" s="206"/>
      <c r="J65" s="196"/>
      <c r="K65" s="197"/>
      <c r="L65" s="196">
        <v>0.05</v>
      </c>
      <c r="M65" s="196">
        <v>2.0175750000000003</v>
      </c>
      <c r="N65" s="196">
        <v>0.05</v>
      </c>
      <c r="O65" s="196">
        <f t="shared" si="3"/>
        <v>2.117575</v>
      </c>
      <c r="P65" s="197"/>
      <c r="Q65" s="206"/>
      <c r="R65" s="206"/>
      <c r="S65" s="206"/>
      <c r="T65" s="196"/>
      <c r="U65" s="197"/>
      <c r="V65" s="206"/>
      <c r="W65" s="203"/>
      <c r="X65" s="203"/>
      <c r="Y65" s="203"/>
      <c r="Z65" s="209"/>
      <c r="AA65" s="197"/>
      <c r="AB65">
        <v>9</v>
      </c>
      <c r="AC65" t="s">
        <v>697</v>
      </c>
      <c r="AD65" t="s">
        <v>187</v>
      </c>
      <c r="AE65" t="str">
        <f t="shared" si="0"/>
        <v>PIL24</v>
      </c>
      <c r="AF65" t="str">
        <f t="shared" si="0"/>
        <v xml:space="preserve">Lencse </v>
      </c>
    </row>
    <row r="66" spans="1:32" x14ac:dyDescent="0.3">
      <c r="A66" s="204" t="s">
        <v>81</v>
      </c>
      <c r="B66" s="205" t="s">
        <v>82</v>
      </c>
      <c r="C66" s="217" t="s">
        <v>86</v>
      </c>
      <c r="D66" s="191" t="str">
        <f t="shared" si="4"/>
        <v>Nem</v>
      </c>
      <c r="E66" s="191" t="str">
        <f t="shared" si="6"/>
        <v>Nem</v>
      </c>
      <c r="F66" s="196">
        <v>0.05</v>
      </c>
      <c r="G66" s="196">
        <v>1.38</v>
      </c>
      <c r="H66" s="196">
        <f t="shared" si="2"/>
        <v>1.43</v>
      </c>
      <c r="I66" s="206"/>
      <c r="J66" s="196"/>
      <c r="K66" s="197"/>
      <c r="L66" s="196">
        <v>0.05</v>
      </c>
      <c r="M66" s="196">
        <v>1.3230000000000002</v>
      </c>
      <c r="N66" s="196">
        <v>0.05</v>
      </c>
      <c r="O66" s="196">
        <f t="shared" si="3"/>
        <v>1.4230000000000003</v>
      </c>
      <c r="P66" s="197"/>
      <c r="Q66" s="206"/>
      <c r="R66" s="206"/>
      <c r="S66" s="206"/>
      <c r="T66" s="196"/>
      <c r="U66" s="197"/>
      <c r="V66" s="206"/>
      <c r="W66" s="203"/>
      <c r="X66" s="203"/>
      <c r="Y66" s="203"/>
      <c r="Z66" s="209"/>
      <c r="AA66" s="197"/>
      <c r="AB66">
        <v>9</v>
      </c>
      <c r="AC66" t="s">
        <v>697</v>
      </c>
      <c r="AD66" t="s">
        <v>82</v>
      </c>
      <c r="AE66" t="str">
        <f t="shared" si="0"/>
        <v>RIZ03</v>
      </c>
      <c r="AF66" t="str">
        <f t="shared" si="0"/>
        <v>Rizs</v>
      </c>
    </row>
    <row r="67" spans="1:32" x14ac:dyDescent="0.3">
      <c r="A67" s="204" t="s">
        <v>188</v>
      </c>
      <c r="B67" s="205" t="s">
        <v>189</v>
      </c>
      <c r="C67" s="217" t="s">
        <v>86</v>
      </c>
      <c r="D67" s="191" t="str">
        <f t="shared" si="4"/>
        <v>Nem</v>
      </c>
      <c r="E67" s="191" t="str">
        <f t="shared" si="6"/>
        <v>Nem</v>
      </c>
      <c r="F67" s="196">
        <v>0.05</v>
      </c>
      <c r="G67" s="196">
        <v>2.31</v>
      </c>
      <c r="H67" s="196">
        <f t="shared" si="2"/>
        <v>2.36</v>
      </c>
      <c r="I67" s="206"/>
      <c r="J67" s="196"/>
      <c r="K67" s="197"/>
      <c r="L67" s="196">
        <v>0.05</v>
      </c>
      <c r="M67" s="196">
        <v>2.2574999999999998</v>
      </c>
      <c r="N67" s="196">
        <v>0.05</v>
      </c>
      <c r="O67" s="196">
        <f t="shared" si="3"/>
        <v>2.3574999999999995</v>
      </c>
      <c r="P67" s="197"/>
      <c r="Q67" s="206"/>
      <c r="R67" s="206"/>
      <c r="S67" s="206"/>
      <c r="T67" s="196"/>
      <c r="U67" s="197"/>
      <c r="V67" s="206"/>
      <c r="W67" s="203"/>
      <c r="X67" s="203"/>
      <c r="Y67" s="203"/>
      <c r="Z67" s="209"/>
      <c r="AA67" s="197"/>
      <c r="AB67">
        <v>5</v>
      </c>
      <c r="AC67" t="s">
        <v>724</v>
      </c>
      <c r="AD67" t="s">
        <v>189</v>
      </c>
      <c r="AE67" t="str">
        <f t="shared" si="0"/>
        <v>VEG01</v>
      </c>
      <c r="AF67" t="str">
        <f t="shared" si="0"/>
        <v>Karfiol</v>
      </c>
    </row>
    <row r="68" spans="1:32" x14ac:dyDescent="0.3">
      <c r="A68" s="204" t="s">
        <v>190</v>
      </c>
      <c r="B68" s="205" t="s">
        <v>191</v>
      </c>
      <c r="C68" s="217" t="s">
        <v>86</v>
      </c>
      <c r="D68" s="191" t="str">
        <f t="shared" si="4"/>
        <v>Nem</v>
      </c>
      <c r="E68" s="191" t="str">
        <f t="shared" si="6"/>
        <v>Nem</v>
      </c>
      <c r="F68" s="196">
        <v>0.05</v>
      </c>
      <c r="G68" s="196">
        <v>2.31</v>
      </c>
      <c r="H68" s="196">
        <f t="shared" si="2"/>
        <v>2.36</v>
      </c>
      <c r="I68" s="206"/>
      <c r="J68" s="196"/>
      <c r="K68" s="197"/>
      <c r="L68" s="196">
        <v>0.05</v>
      </c>
      <c r="M68" s="196">
        <v>2.2574999999999998</v>
      </c>
      <c r="N68" s="196">
        <v>0.05</v>
      </c>
      <c r="O68" s="196">
        <f t="shared" si="3"/>
        <v>2.3574999999999995</v>
      </c>
      <c r="P68" s="197"/>
      <c r="Q68" s="206"/>
      <c r="R68" s="206"/>
      <c r="S68" s="206"/>
      <c r="T68" s="196"/>
      <c r="U68" s="197"/>
      <c r="V68" s="206"/>
      <c r="W68" s="203"/>
      <c r="X68" s="203"/>
      <c r="Y68" s="203"/>
      <c r="Z68" s="209"/>
      <c r="AA68" s="197"/>
      <c r="AB68">
        <v>5</v>
      </c>
      <c r="AC68" t="s">
        <v>724</v>
      </c>
      <c r="AD68" t="s">
        <v>191</v>
      </c>
      <c r="AE68" t="str">
        <f t="shared" si="0"/>
        <v>VEG02</v>
      </c>
      <c r="AF68" t="str">
        <f t="shared" si="0"/>
        <v>Brokkoli</v>
      </c>
    </row>
    <row r="69" spans="1:32" x14ac:dyDescent="0.3">
      <c r="A69" s="204" t="s">
        <v>630</v>
      </c>
      <c r="B69" s="205" t="s">
        <v>631</v>
      </c>
      <c r="C69" s="217" t="s">
        <v>86</v>
      </c>
      <c r="D69" s="191" t="str">
        <f t="shared" si="4"/>
        <v>Nem</v>
      </c>
      <c r="E69" s="191" t="str">
        <f t="shared" si="6"/>
        <v>Nem</v>
      </c>
      <c r="F69" s="196">
        <v>0.05</v>
      </c>
      <c r="G69" s="196">
        <v>2.31</v>
      </c>
      <c r="H69" s="196">
        <f t="shared" si="2"/>
        <v>2.36</v>
      </c>
      <c r="I69" s="206"/>
      <c r="J69" s="196"/>
      <c r="K69" s="197"/>
      <c r="L69" s="196">
        <v>0.05</v>
      </c>
      <c r="M69" s="196">
        <v>2.2574999999999998</v>
      </c>
      <c r="N69" s="196">
        <v>0.05</v>
      </c>
      <c r="O69" s="196">
        <f t="shared" si="3"/>
        <v>2.3574999999999995</v>
      </c>
      <c r="P69" s="197"/>
      <c r="Q69" s="206"/>
      <c r="R69" s="206"/>
      <c r="S69" s="206"/>
      <c r="T69" s="196"/>
      <c r="U69" s="197"/>
      <c r="V69" s="206"/>
      <c r="W69" s="203"/>
      <c r="X69" s="203"/>
      <c r="Y69" s="203"/>
      <c r="Z69" s="209"/>
      <c r="AA69" s="197"/>
      <c r="AB69">
        <v>5</v>
      </c>
      <c r="AC69" t="s">
        <v>724</v>
      </c>
      <c r="AD69" t="s">
        <v>631</v>
      </c>
      <c r="AE69" t="str">
        <f t="shared" ref="AE69:AF132" si="9">A69</f>
        <v>VEG03</v>
      </c>
      <c r="AF69" t="str">
        <f t="shared" si="9"/>
        <v>Bimbóskel</v>
      </c>
    </row>
    <row r="70" spans="1:32" x14ac:dyDescent="0.3">
      <c r="A70" s="204" t="s">
        <v>192</v>
      </c>
      <c r="B70" s="205" t="s">
        <v>193</v>
      </c>
      <c r="C70" s="217" t="s">
        <v>86</v>
      </c>
      <c r="D70" s="191" t="str">
        <f t="shared" si="4"/>
        <v>Nem</v>
      </c>
      <c r="E70" s="191" t="str">
        <f t="shared" si="6"/>
        <v>Nem</v>
      </c>
      <c r="F70" s="196">
        <v>0.05</v>
      </c>
      <c r="G70" s="196">
        <v>2.31</v>
      </c>
      <c r="H70" s="196">
        <f t="shared" si="2"/>
        <v>2.36</v>
      </c>
      <c r="I70" s="206"/>
      <c r="J70" s="196"/>
      <c r="K70" s="197"/>
      <c r="L70" s="196">
        <v>0.05</v>
      </c>
      <c r="M70" s="196">
        <v>2.2574999999999998</v>
      </c>
      <c r="N70" s="196">
        <v>0.05</v>
      </c>
      <c r="O70" s="196">
        <f t="shared" si="3"/>
        <v>2.3574999999999995</v>
      </c>
      <c r="P70" s="197"/>
      <c r="Q70" s="206"/>
      <c r="R70" s="206"/>
      <c r="S70" s="206"/>
      <c r="T70" s="196"/>
      <c r="U70" s="197"/>
      <c r="V70" s="206"/>
      <c r="W70" s="203"/>
      <c r="X70" s="203"/>
      <c r="Y70" s="203"/>
      <c r="Z70" s="209"/>
      <c r="AA70" s="197"/>
      <c r="AB70">
        <v>5</v>
      </c>
      <c r="AC70" t="s">
        <v>724</v>
      </c>
      <c r="AD70" t="s">
        <v>725</v>
      </c>
      <c r="AE70" t="str">
        <f t="shared" si="9"/>
        <v>VEG04</v>
      </c>
      <c r="AF70" t="str">
        <f t="shared" si="9"/>
        <v>Fejes káposzta</v>
      </c>
    </row>
    <row r="71" spans="1:32" x14ac:dyDescent="0.3">
      <c r="A71" s="204" t="s">
        <v>194</v>
      </c>
      <c r="B71" s="205" t="s">
        <v>195</v>
      </c>
      <c r="C71" s="217" t="s">
        <v>86</v>
      </c>
      <c r="D71" s="191" t="str">
        <f t="shared" si="4"/>
        <v>Nem</v>
      </c>
      <c r="E71" s="191" t="str">
        <f t="shared" si="6"/>
        <v>Nem</v>
      </c>
      <c r="F71" s="196">
        <v>0.05</v>
      </c>
      <c r="G71" s="196">
        <v>2.31</v>
      </c>
      <c r="H71" s="196">
        <f t="shared" ref="H71:H134" si="10">F71+G71</f>
        <v>2.36</v>
      </c>
      <c r="I71" s="206"/>
      <c r="J71" s="196"/>
      <c r="K71" s="197"/>
      <c r="L71" s="196">
        <v>0.05</v>
      </c>
      <c r="M71" s="196">
        <v>2.2574999999999998</v>
      </c>
      <c r="N71" s="196">
        <v>0.05</v>
      </c>
      <c r="O71" s="196">
        <f t="shared" ref="O71:O134" si="11">L71+M71+N71</f>
        <v>2.3574999999999995</v>
      </c>
      <c r="P71" s="197"/>
      <c r="Q71" s="206"/>
      <c r="R71" s="206"/>
      <c r="S71" s="206"/>
      <c r="T71" s="196"/>
      <c r="U71" s="197"/>
      <c r="V71" s="206"/>
      <c r="W71" s="203"/>
      <c r="X71" s="203"/>
      <c r="Y71" s="203"/>
      <c r="Z71" s="209"/>
      <c r="AA71" s="197"/>
      <c r="AB71">
        <v>5</v>
      </c>
      <c r="AC71" t="s">
        <v>724</v>
      </c>
      <c r="AD71" t="s">
        <v>725</v>
      </c>
      <c r="AE71" t="str">
        <f t="shared" si="9"/>
        <v>VEG05</v>
      </c>
      <c r="AF71" t="str">
        <f t="shared" si="9"/>
        <v>Kelkáposzta</v>
      </c>
    </row>
    <row r="72" spans="1:32" x14ac:dyDescent="0.3">
      <c r="A72" s="204" t="s">
        <v>196</v>
      </c>
      <c r="B72" s="205" t="s">
        <v>197</v>
      </c>
      <c r="C72" s="217" t="s">
        <v>86</v>
      </c>
      <c r="D72" s="191" t="str">
        <f t="shared" ref="D72:D135" si="12">IF($I72&lt;&gt;0,"Igen","Nem")</f>
        <v>Nem</v>
      </c>
      <c r="E72" s="191" t="str">
        <f t="shared" si="6"/>
        <v>Nem</v>
      </c>
      <c r="F72" s="196">
        <v>0.05</v>
      </c>
      <c r="G72" s="196">
        <v>2.31</v>
      </c>
      <c r="H72" s="196">
        <f t="shared" si="10"/>
        <v>2.36</v>
      </c>
      <c r="I72" s="206"/>
      <c r="J72" s="196"/>
      <c r="K72" s="197"/>
      <c r="L72" s="196">
        <v>0.05</v>
      </c>
      <c r="M72" s="196">
        <v>2.2574999999999998</v>
      </c>
      <c r="N72" s="196">
        <v>0.05</v>
      </c>
      <c r="O72" s="196">
        <f t="shared" si="11"/>
        <v>2.3574999999999995</v>
      </c>
      <c r="P72" s="197"/>
      <c r="Q72" s="206"/>
      <c r="R72" s="206"/>
      <c r="S72" s="206"/>
      <c r="T72" s="196"/>
      <c r="U72" s="197"/>
      <c r="V72" s="206"/>
      <c r="W72" s="203"/>
      <c r="X72" s="203"/>
      <c r="Y72" s="203"/>
      <c r="Z72" s="209"/>
      <c r="AA72" s="197"/>
      <c r="AB72">
        <v>5</v>
      </c>
      <c r="AC72" t="s">
        <v>724</v>
      </c>
      <c r="AD72" t="s">
        <v>725</v>
      </c>
      <c r="AE72" t="str">
        <f t="shared" si="9"/>
        <v>VEG06</v>
      </c>
      <c r="AF72" t="str">
        <f t="shared" si="9"/>
        <v>Vöröskáposzta</v>
      </c>
    </row>
    <row r="73" spans="1:32" x14ac:dyDescent="0.3">
      <c r="A73" s="204" t="s">
        <v>632</v>
      </c>
      <c r="B73" s="205" t="s">
        <v>633</v>
      </c>
      <c r="C73" s="217" t="s">
        <v>86</v>
      </c>
      <c r="D73" s="191" t="str">
        <f t="shared" si="12"/>
        <v>Nem</v>
      </c>
      <c r="E73" s="191" t="str">
        <f t="shared" si="6"/>
        <v>Nem</v>
      </c>
      <c r="F73" s="196">
        <v>0.05</v>
      </c>
      <c r="G73" s="196">
        <v>1.1000000000000001</v>
      </c>
      <c r="H73" s="196">
        <f t="shared" si="10"/>
        <v>1.1500000000000001</v>
      </c>
      <c r="I73" s="206"/>
      <c r="J73" s="196"/>
      <c r="K73" s="197"/>
      <c r="L73" s="196">
        <v>0.05</v>
      </c>
      <c r="M73" s="196">
        <v>1.05</v>
      </c>
      <c r="N73" s="196">
        <v>0.05</v>
      </c>
      <c r="O73" s="196">
        <f t="shared" si="11"/>
        <v>1.1500000000000001</v>
      </c>
      <c r="P73" s="197"/>
      <c r="Q73" s="206"/>
      <c r="R73" s="206"/>
      <c r="S73" s="206"/>
      <c r="T73" s="196"/>
      <c r="U73" s="197"/>
      <c r="V73" s="206"/>
      <c r="W73" s="203"/>
      <c r="X73" s="203"/>
      <c r="Y73" s="203"/>
      <c r="Z73" s="209"/>
      <c r="AA73" s="197"/>
      <c r="AB73">
        <v>5</v>
      </c>
      <c r="AC73" t="s">
        <v>724</v>
      </c>
      <c r="AD73" t="s">
        <v>725</v>
      </c>
      <c r="AE73" t="str">
        <f t="shared" si="9"/>
        <v>VEG07</v>
      </c>
      <c r="AF73" t="str">
        <f t="shared" si="9"/>
        <v>Takarmánykáposzta</v>
      </c>
    </row>
    <row r="74" spans="1:32" x14ac:dyDescent="0.3">
      <c r="A74" s="204" t="s">
        <v>634</v>
      </c>
      <c r="B74" s="205" t="s">
        <v>635</v>
      </c>
      <c r="C74" s="217" t="s">
        <v>86</v>
      </c>
      <c r="D74" s="191" t="str">
        <f t="shared" si="12"/>
        <v>Nem</v>
      </c>
      <c r="E74" s="191" t="str">
        <f t="shared" si="6"/>
        <v>Nem</v>
      </c>
      <c r="F74" s="196">
        <v>0.05</v>
      </c>
      <c r="G74" s="196">
        <v>2.31</v>
      </c>
      <c r="H74" s="196">
        <f t="shared" si="10"/>
        <v>2.36</v>
      </c>
      <c r="I74" s="206"/>
      <c r="J74" s="196"/>
      <c r="K74" s="197"/>
      <c r="L74" s="196">
        <v>0.05</v>
      </c>
      <c r="M74" s="196">
        <v>2.2574999999999998</v>
      </c>
      <c r="N74" s="196">
        <v>0.05</v>
      </c>
      <c r="O74" s="196">
        <f t="shared" si="11"/>
        <v>2.3574999999999995</v>
      </c>
      <c r="P74" s="197"/>
      <c r="Q74" s="206"/>
      <c r="R74" s="206"/>
      <c r="S74" s="206"/>
      <c r="T74" s="196"/>
      <c r="U74" s="197"/>
      <c r="V74" s="206"/>
      <c r="W74" s="203"/>
      <c r="X74" s="203"/>
      <c r="Y74" s="203"/>
      <c r="Z74" s="209"/>
      <c r="AA74" s="197"/>
      <c r="AB74">
        <v>5</v>
      </c>
      <c r="AC74" t="s">
        <v>724</v>
      </c>
      <c r="AD74" t="s">
        <v>635</v>
      </c>
      <c r="AE74" t="str">
        <f t="shared" si="9"/>
        <v>VEG08</v>
      </c>
      <c r="AF74" t="str">
        <f t="shared" si="9"/>
        <v>Karalábé</v>
      </c>
    </row>
    <row r="75" spans="1:32" x14ac:dyDescent="0.3">
      <c r="A75" s="204" t="s">
        <v>636</v>
      </c>
      <c r="B75" s="205" t="s">
        <v>637</v>
      </c>
      <c r="C75" s="217" t="s">
        <v>86</v>
      </c>
      <c r="D75" s="191" t="str">
        <f t="shared" si="12"/>
        <v>Nem</v>
      </c>
      <c r="E75" s="191" t="str">
        <f t="shared" si="6"/>
        <v>Nem</v>
      </c>
      <c r="F75" s="196">
        <v>0.05</v>
      </c>
      <c r="G75" s="196">
        <v>4.13</v>
      </c>
      <c r="H75" s="196">
        <f t="shared" si="10"/>
        <v>4.18</v>
      </c>
      <c r="I75" s="206"/>
      <c r="J75" s="196"/>
      <c r="K75" s="197"/>
      <c r="L75" s="196">
        <v>0.05</v>
      </c>
      <c r="M75" s="196">
        <v>4.0739999999999998</v>
      </c>
      <c r="N75" s="196">
        <v>0.05</v>
      </c>
      <c r="O75" s="196">
        <f t="shared" si="11"/>
        <v>4.1739999999999995</v>
      </c>
      <c r="P75" s="197"/>
      <c r="Q75" s="206"/>
      <c r="R75" s="206"/>
      <c r="S75" s="206"/>
      <c r="T75" s="196"/>
      <c r="U75" s="197"/>
      <c r="V75" s="206"/>
      <c r="W75" s="203"/>
      <c r="X75" s="203"/>
      <c r="Y75" s="203"/>
      <c r="Z75" s="209"/>
      <c r="AA75" s="197"/>
      <c r="AB75">
        <v>5</v>
      </c>
      <c r="AC75" t="s">
        <v>724</v>
      </c>
      <c r="AD75" t="s">
        <v>637</v>
      </c>
      <c r="AE75" t="str">
        <f t="shared" si="9"/>
        <v>VEG09</v>
      </c>
      <c r="AF75" t="str">
        <f t="shared" si="9"/>
        <v>Kínai kel</v>
      </c>
    </row>
    <row r="76" spans="1:32" x14ac:dyDescent="0.3">
      <c r="A76" s="204" t="s">
        <v>198</v>
      </c>
      <c r="B76" s="205" t="s">
        <v>199</v>
      </c>
      <c r="C76" s="217" t="s">
        <v>86</v>
      </c>
      <c r="D76" s="191" t="str">
        <f t="shared" si="12"/>
        <v>Nem</v>
      </c>
      <c r="E76" s="191" t="str">
        <f t="shared" si="6"/>
        <v>Nem</v>
      </c>
      <c r="F76" s="196">
        <v>0.05</v>
      </c>
      <c r="G76" s="196">
        <v>0.74</v>
      </c>
      <c r="H76" s="196">
        <f t="shared" si="10"/>
        <v>0.79</v>
      </c>
      <c r="I76" s="206"/>
      <c r="J76" s="196"/>
      <c r="K76" s="197"/>
      <c r="L76" s="196">
        <v>0.05</v>
      </c>
      <c r="M76" s="196">
        <v>0.68250000000000011</v>
      </c>
      <c r="N76" s="196">
        <v>0.05</v>
      </c>
      <c r="O76" s="196">
        <f t="shared" si="11"/>
        <v>0.7825000000000002</v>
      </c>
      <c r="P76" s="197"/>
      <c r="Q76" s="206"/>
      <c r="R76" s="206"/>
      <c r="S76" s="206"/>
      <c r="T76" s="196"/>
      <c r="U76" s="197"/>
      <c r="V76" s="206"/>
      <c r="W76" s="203"/>
      <c r="X76" s="203"/>
      <c r="Y76" s="203"/>
      <c r="Z76" s="209"/>
      <c r="AA76" s="197"/>
      <c r="AB76">
        <v>5</v>
      </c>
      <c r="AC76" t="s">
        <v>724</v>
      </c>
      <c r="AD76" t="s">
        <v>199</v>
      </c>
      <c r="AE76" t="str">
        <f t="shared" si="9"/>
        <v>VEG10</v>
      </c>
      <c r="AF76" t="str">
        <f t="shared" si="9"/>
        <v>Zeller</v>
      </c>
    </row>
    <row r="77" spans="1:32" x14ac:dyDescent="0.3">
      <c r="A77" s="204" t="s">
        <v>638</v>
      </c>
      <c r="B77" s="205" t="s">
        <v>639</v>
      </c>
      <c r="C77" s="217" t="s">
        <v>86</v>
      </c>
      <c r="D77" s="191" t="str">
        <f t="shared" si="12"/>
        <v>Nem</v>
      </c>
      <c r="E77" s="191" t="str">
        <f t="shared" si="6"/>
        <v>Nem</v>
      </c>
      <c r="F77" s="196">
        <v>0.05</v>
      </c>
      <c r="G77" s="196">
        <v>3.08</v>
      </c>
      <c r="H77" s="196">
        <f t="shared" si="10"/>
        <v>3.13</v>
      </c>
      <c r="I77" s="206"/>
      <c r="J77" s="196"/>
      <c r="K77" s="197"/>
      <c r="L77" s="196">
        <v>0.05</v>
      </c>
      <c r="M77" s="196">
        <v>3.024</v>
      </c>
      <c r="N77" s="196">
        <v>0.05</v>
      </c>
      <c r="O77" s="196">
        <f t="shared" si="11"/>
        <v>3.1239999999999997</v>
      </c>
      <c r="P77" s="197"/>
      <c r="Q77" s="206"/>
      <c r="R77" s="206"/>
      <c r="S77" s="206"/>
      <c r="T77" s="196"/>
      <c r="U77" s="197"/>
      <c r="V77" s="206"/>
      <c r="W77" s="203"/>
      <c r="X77" s="203"/>
      <c r="Y77" s="203"/>
      <c r="Z77" s="209"/>
      <c r="AA77" s="197"/>
      <c r="AB77">
        <v>5</v>
      </c>
      <c r="AC77" t="s">
        <v>724</v>
      </c>
      <c r="AD77" t="s">
        <v>726</v>
      </c>
      <c r="AE77" t="str">
        <f t="shared" si="9"/>
        <v>VEG11</v>
      </c>
      <c r="AF77" t="str">
        <f t="shared" si="9"/>
        <v>Póréhagyma</v>
      </c>
    </row>
    <row r="78" spans="1:32" x14ac:dyDescent="0.3">
      <c r="A78" s="204" t="s">
        <v>640</v>
      </c>
      <c r="B78" s="205" t="s">
        <v>641</v>
      </c>
      <c r="C78" s="217" t="s">
        <v>86</v>
      </c>
      <c r="D78" s="191" t="str">
        <f t="shared" si="12"/>
        <v>Nem</v>
      </c>
      <c r="E78" s="191" t="str">
        <f t="shared" si="6"/>
        <v>Nem</v>
      </c>
      <c r="F78" s="196">
        <v>0.05</v>
      </c>
      <c r="G78" s="196">
        <v>3.08</v>
      </c>
      <c r="H78" s="196">
        <f t="shared" si="10"/>
        <v>3.13</v>
      </c>
      <c r="I78" s="206"/>
      <c r="J78" s="196"/>
      <c r="K78" s="197"/>
      <c r="L78" s="196">
        <v>0.05</v>
      </c>
      <c r="M78" s="196">
        <v>3.024</v>
      </c>
      <c r="N78" s="196">
        <v>0.05</v>
      </c>
      <c r="O78" s="196">
        <f t="shared" si="11"/>
        <v>3.1239999999999997</v>
      </c>
      <c r="P78" s="197"/>
      <c r="Q78" s="206"/>
      <c r="R78" s="206"/>
      <c r="S78" s="206"/>
      <c r="T78" s="196"/>
      <c r="U78" s="197"/>
      <c r="V78" s="206"/>
      <c r="W78" s="203"/>
      <c r="X78" s="203"/>
      <c r="Y78" s="203"/>
      <c r="Z78" s="209"/>
      <c r="AA78" s="197"/>
      <c r="AB78">
        <v>5</v>
      </c>
      <c r="AC78" t="s">
        <v>724</v>
      </c>
      <c r="AD78" t="s">
        <v>726</v>
      </c>
      <c r="AE78" t="str">
        <f t="shared" si="9"/>
        <v>VEG12</v>
      </c>
      <c r="AF78" t="str">
        <f t="shared" si="9"/>
        <v>Őszi fokhagyma</v>
      </c>
    </row>
    <row r="79" spans="1:32" x14ac:dyDescent="0.3">
      <c r="A79" s="204" t="s">
        <v>128</v>
      </c>
      <c r="B79" s="205" t="s">
        <v>129</v>
      </c>
      <c r="C79" s="217" t="s">
        <v>83</v>
      </c>
      <c r="D79" s="191" t="str">
        <f t="shared" si="12"/>
        <v>Nem</v>
      </c>
      <c r="E79" s="191" t="str">
        <f t="shared" si="6"/>
        <v>Igen</v>
      </c>
      <c r="F79" s="196">
        <v>0.05</v>
      </c>
      <c r="G79" s="196">
        <v>0.74</v>
      </c>
      <c r="H79" s="196">
        <f t="shared" si="10"/>
        <v>0.79</v>
      </c>
      <c r="I79" s="196"/>
      <c r="J79" s="196">
        <v>0.64</v>
      </c>
      <c r="K79" s="197"/>
      <c r="L79" s="196">
        <v>0.05</v>
      </c>
      <c r="M79" s="196">
        <v>0.68250000000000011</v>
      </c>
      <c r="N79" s="196">
        <v>0.05</v>
      </c>
      <c r="O79" s="196">
        <f t="shared" si="11"/>
        <v>0.7825000000000002</v>
      </c>
      <c r="P79" s="197"/>
      <c r="Q79" s="196"/>
      <c r="R79" s="201">
        <v>0.59</v>
      </c>
      <c r="S79" s="196">
        <v>0.05</v>
      </c>
      <c r="T79" s="201">
        <v>0.64</v>
      </c>
      <c r="U79" s="197"/>
      <c r="V79" s="209">
        <v>1.97</v>
      </c>
      <c r="W79" s="209">
        <v>0.05</v>
      </c>
      <c r="X79" s="209">
        <v>0.05</v>
      </c>
      <c r="Y79" s="209">
        <v>0.05</v>
      </c>
      <c r="Z79" s="209">
        <f t="shared" si="8"/>
        <v>2.1199999999999997</v>
      </c>
      <c r="AA79" s="197"/>
      <c r="AB79">
        <v>1</v>
      </c>
      <c r="AC79" t="s">
        <v>687</v>
      </c>
      <c r="AD79" t="s">
        <v>691</v>
      </c>
      <c r="AE79" t="str">
        <f t="shared" si="9"/>
        <v>KAL18</v>
      </c>
      <c r="AF79" t="str">
        <f t="shared" si="9"/>
        <v>Tavaszi árpa</v>
      </c>
    </row>
    <row r="80" spans="1:32" x14ac:dyDescent="0.3">
      <c r="A80" s="204" t="s">
        <v>200</v>
      </c>
      <c r="B80" s="205" t="s">
        <v>201</v>
      </c>
      <c r="C80" s="217" t="s">
        <v>86</v>
      </c>
      <c r="D80" s="191" t="str">
        <f t="shared" si="12"/>
        <v>Nem</v>
      </c>
      <c r="E80" s="191" t="str">
        <f t="shared" si="6"/>
        <v>Nem</v>
      </c>
      <c r="F80" s="196">
        <v>0.05</v>
      </c>
      <c r="G80" s="196">
        <v>3.08</v>
      </c>
      <c r="H80" s="196">
        <f t="shared" si="10"/>
        <v>3.13</v>
      </c>
      <c r="I80" s="206"/>
      <c r="J80" s="196"/>
      <c r="K80" s="197"/>
      <c r="L80" s="196">
        <v>0.05</v>
      </c>
      <c r="M80" s="196">
        <v>3.024</v>
      </c>
      <c r="N80" s="196">
        <v>0.05</v>
      </c>
      <c r="O80" s="196">
        <f t="shared" si="11"/>
        <v>3.1239999999999997</v>
      </c>
      <c r="P80" s="197"/>
      <c r="Q80" s="206"/>
      <c r="R80" s="206"/>
      <c r="S80" s="206"/>
      <c r="T80" s="196"/>
      <c r="U80" s="197"/>
      <c r="V80" s="206"/>
      <c r="W80" s="203"/>
      <c r="X80" s="203"/>
      <c r="Y80" s="203"/>
      <c r="Z80" s="209"/>
      <c r="AA80" s="197"/>
      <c r="AB80">
        <v>5</v>
      </c>
      <c r="AC80" t="s">
        <v>724</v>
      </c>
      <c r="AD80" t="s">
        <v>726</v>
      </c>
      <c r="AE80" t="str">
        <f t="shared" si="9"/>
        <v>VEG14</v>
      </c>
      <c r="AF80" t="str">
        <f t="shared" si="9"/>
        <v>Csemegehagyma</v>
      </c>
    </row>
    <row r="81" spans="1:32" x14ac:dyDescent="0.3">
      <c r="A81" s="204" t="s">
        <v>202</v>
      </c>
      <c r="B81" s="205" t="s">
        <v>203</v>
      </c>
      <c r="C81" s="217" t="s">
        <v>86</v>
      </c>
      <c r="D81" s="191" t="str">
        <f t="shared" si="12"/>
        <v>Nem</v>
      </c>
      <c r="E81" s="191" t="str">
        <f t="shared" si="6"/>
        <v>Nem</v>
      </c>
      <c r="F81" s="196">
        <v>0.05</v>
      </c>
      <c r="G81" s="196">
        <v>3.08</v>
      </c>
      <c r="H81" s="196">
        <f t="shared" si="10"/>
        <v>3.13</v>
      </c>
      <c r="I81" s="206"/>
      <c r="J81" s="196"/>
      <c r="K81" s="197"/>
      <c r="L81" s="196">
        <v>0.05</v>
      </c>
      <c r="M81" s="196">
        <v>3.024</v>
      </c>
      <c r="N81" s="196">
        <v>0.05</v>
      </c>
      <c r="O81" s="196">
        <f t="shared" si="11"/>
        <v>3.1239999999999997</v>
      </c>
      <c r="P81" s="197"/>
      <c r="Q81" s="206"/>
      <c r="R81" s="206"/>
      <c r="S81" s="206"/>
      <c r="T81" s="196"/>
      <c r="U81" s="197"/>
      <c r="V81" s="206"/>
      <c r="W81" s="203"/>
      <c r="X81" s="203"/>
      <c r="Y81" s="203"/>
      <c r="Z81" s="209"/>
      <c r="AA81" s="197"/>
      <c r="AB81">
        <v>5</v>
      </c>
      <c r="AC81" t="s">
        <v>724</v>
      </c>
      <c r="AD81" t="s">
        <v>726</v>
      </c>
      <c r="AE81" t="str">
        <f t="shared" si="9"/>
        <v>VEG15</v>
      </c>
      <c r="AF81" t="str">
        <f t="shared" si="9"/>
        <v>Őszi vöröshagyma</v>
      </c>
    </row>
    <row r="82" spans="1:32" x14ac:dyDescent="0.3">
      <c r="A82" s="204" t="s">
        <v>644</v>
      </c>
      <c r="B82" s="205" t="s">
        <v>645</v>
      </c>
      <c r="C82" s="217" t="s">
        <v>86</v>
      </c>
      <c r="D82" s="191" t="str">
        <f t="shared" si="12"/>
        <v>Nem</v>
      </c>
      <c r="E82" s="191" t="str">
        <f t="shared" si="6"/>
        <v>Nem</v>
      </c>
      <c r="F82" s="196">
        <v>0.05</v>
      </c>
      <c r="G82" s="196">
        <v>3.08</v>
      </c>
      <c r="H82" s="196">
        <f t="shared" si="10"/>
        <v>3.13</v>
      </c>
      <c r="I82" s="206"/>
      <c r="J82" s="196"/>
      <c r="K82" s="197"/>
      <c r="L82" s="196">
        <v>0.05</v>
      </c>
      <c r="M82" s="196">
        <v>3.024</v>
      </c>
      <c r="N82" s="196">
        <v>0.05</v>
      </c>
      <c r="O82" s="196">
        <f t="shared" si="11"/>
        <v>3.1239999999999997</v>
      </c>
      <c r="P82" s="197"/>
      <c r="Q82" s="206"/>
      <c r="R82" s="206"/>
      <c r="S82" s="206"/>
      <c r="T82" s="196"/>
      <c r="U82" s="197"/>
      <c r="V82" s="206"/>
      <c r="W82" s="203"/>
      <c r="X82" s="203"/>
      <c r="Y82" s="203"/>
      <c r="Z82" s="209"/>
      <c r="AA82" s="197"/>
      <c r="AB82">
        <v>5</v>
      </c>
      <c r="AC82" t="s">
        <v>724</v>
      </c>
      <c r="AD82" t="s">
        <v>726</v>
      </c>
      <c r="AE82" t="str">
        <f t="shared" si="9"/>
        <v>VEG17</v>
      </c>
      <c r="AF82" t="str">
        <f t="shared" si="9"/>
        <v>Lilahagyma</v>
      </c>
    </row>
    <row r="83" spans="1:32" x14ac:dyDescent="0.3">
      <c r="A83" s="204" t="s">
        <v>646</v>
      </c>
      <c r="B83" s="205" t="s">
        <v>647</v>
      </c>
      <c r="C83" s="217" t="s">
        <v>86</v>
      </c>
      <c r="D83" s="191" t="str">
        <f t="shared" si="12"/>
        <v>Nem</v>
      </c>
      <c r="E83" s="191" t="str">
        <f t="shared" si="6"/>
        <v>Nem</v>
      </c>
      <c r="F83" s="196">
        <v>0.05</v>
      </c>
      <c r="G83" s="196">
        <v>3.08</v>
      </c>
      <c r="H83" s="196">
        <f t="shared" si="10"/>
        <v>3.13</v>
      </c>
      <c r="I83" s="206"/>
      <c r="J83" s="196"/>
      <c r="K83" s="197"/>
      <c r="L83" s="196">
        <v>0.05</v>
      </c>
      <c r="M83" s="196">
        <v>3.024</v>
      </c>
      <c r="N83" s="196">
        <v>0.05</v>
      </c>
      <c r="O83" s="196">
        <f t="shared" si="11"/>
        <v>3.1239999999999997</v>
      </c>
      <c r="P83" s="197"/>
      <c r="Q83" s="206"/>
      <c r="R83" s="206"/>
      <c r="S83" s="206"/>
      <c r="T83" s="196"/>
      <c r="U83" s="197"/>
      <c r="V83" s="206"/>
      <c r="W83" s="203"/>
      <c r="X83" s="203"/>
      <c r="Y83" s="203"/>
      <c r="Z83" s="209"/>
      <c r="AA83" s="197"/>
      <c r="AB83">
        <v>5</v>
      </c>
      <c r="AC83" t="s">
        <v>724</v>
      </c>
      <c r="AD83" t="s">
        <v>726</v>
      </c>
      <c r="AE83" t="str">
        <f t="shared" si="9"/>
        <v>VEG18</v>
      </c>
      <c r="AF83" t="str">
        <f t="shared" si="9"/>
        <v>Metélőhagyma</v>
      </c>
    </row>
    <row r="84" spans="1:32" x14ac:dyDescent="0.3">
      <c r="A84" s="204" t="s">
        <v>648</v>
      </c>
      <c r="B84" s="205" t="s">
        <v>649</v>
      </c>
      <c r="C84" s="217" t="s">
        <v>86</v>
      </c>
      <c r="D84" s="191" t="str">
        <f t="shared" si="12"/>
        <v>Nem</v>
      </c>
      <c r="E84" s="191" t="str">
        <f t="shared" si="6"/>
        <v>Nem</v>
      </c>
      <c r="F84" s="196">
        <v>0.05</v>
      </c>
      <c r="G84" s="196">
        <v>2.31</v>
      </c>
      <c r="H84" s="196">
        <f t="shared" si="10"/>
        <v>2.36</v>
      </c>
      <c r="I84" s="206"/>
      <c r="J84" s="196"/>
      <c r="K84" s="197"/>
      <c r="L84" s="196">
        <v>0.05</v>
      </c>
      <c r="M84" s="196">
        <v>2.2574999999999998</v>
      </c>
      <c r="N84" s="196">
        <v>0.05</v>
      </c>
      <c r="O84" s="196">
        <f t="shared" si="11"/>
        <v>2.3574999999999995</v>
      </c>
      <c r="P84" s="197"/>
      <c r="Q84" s="206"/>
      <c r="R84" s="206"/>
      <c r="S84" s="206"/>
      <c r="T84" s="196"/>
      <c r="U84" s="197"/>
      <c r="V84" s="206"/>
      <c r="W84" s="203"/>
      <c r="X84" s="203"/>
      <c r="Y84" s="203"/>
      <c r="Z84" s="209"/>
      <c r="AA84" s="197"/>
      <c r="AB84">
        <v>5</v>
      </c>
      <c r="AC84" t="s">
        <v>724</v>
      </c>
      <c r="AD84" t="s">
        <v>649</v>
      </c>
      <c r="AE84" t="str">
        <f t="shared" si="9"/>
        <v>VEG19</v>
      </c>
      <c r="AF84" t="str">
        <f t="shared" si="9"/>
        <v>Fejessaláta</v>
      </c>
    </row>
    <row r="85" spans="1:32" x14ac:dyDescent="0.3">
      <c r="A85" s="204" t="s">
        <v>650</v>
      </c>
      <c r="B85" s="205" t="s">
        <v>651</v>
      </c>
      <c r="C85" s="217" t="s">
        <v>86</v>
      </c>
      <c r="D85" s="191" t="str">
        <f t="shared" si="12"/>
        <v>Nem</v>
      </c>
      <c r="E85" s="191" t="str">
        <f t="shared" si="6"/>
        <v>Nem</v>
      </c>
      <c r="F85" s="196">
        <v>0.05</v>
      </c>
      <c r="G85" s="196">
        <v>2.31</v>
      </c>
      <c r="H85" s="196">
        <f t="shared" si="10"/>
        <v>2.36</v>
      </c>
      <c r="I85" s="206"/>
      <c r="J85" s="196"/>
      <c r="K85" s="197"/>
      <c r="L85" s="196">
        <v>0.05</v>
      </c>
      <c r="M85" s="196">
        <v>2.2574999999999998</v>
      </c>
      <c r="N85" s="196">
        <v>0.05</v>
      </c>
      <c r="O85" s="196">
        <f t="shared" si="11"/>
        <v>2.3574999999999995</v>
      </c>
      <c r="P85" s="197"/>
      <c r="Q85" s="206"/>
      <c r="R85" s="206"/>
      <c r="S85" s="206"/>
      <c r="T85" s="196"/>
      <c r="U85" s="197"/>
      <c r="V85" s="206"/>
      <c r="W85" s="203"/>
      <c r="X85" s="203"/>
      <c r="Y85" s="203"/>
      <c r="Z85" s="209"/>
      <c r="AA85" s="197"/>
      <c r="AB85">
        <v>5</v>
      </c>
      <c r="AC85" t="s">
        <v>724</v>
      </c>
      <c r="AD85" t="s">
        <v>651</v>
      </c>
      <c r="AE85" t="str">
        <f t="shared" si="9"/>
        <v>VEG20</v>
      </c>
      <c r="AF85" t="str">
        <f t="shared" si="9"/>
        <v>Endívia</v>
      </c>
    </row>
    <row r="86" spans="1:32" x14ac:dyDescent="0.3">
      <c r="A86" s="204" t="s">
        <v>204</v>
      </c>
      <c r="B86" s="205" t="s">
        <v>205</v>
      </c>
      <c r="C86" s="217" t="s">
        <v>86</v>
      </c>
      <c r="D86" s="191" t="str">
        <f t="shared" si="12"/>
        <v>Nem</v>
      </c>
      <c r="E86" s="191" t="str">
        <f t="shared" ref="E86:E149" si="13">IF(J86&lt;&gt;0,"Igen","Nem")</f>
        <v>Nem</v>
      </c>
      <c r="F86" s="196">
        <v>0.05</v>
      </c>
      <c r="G86" s="196">
        <v>1.38</v>
      </c>
      <c r="H86" s="196">
        <f t="shared" si="10"/>
        <v>1.43</v>
      </c>
      <c r="I86" s="206"/>
      <c r="J86" s="196"/>
      <c r="K86" s="197"/>
      <c r="L86" s="196">
        <v>0.05</v>
      </c>
      <c r="M86" s="196">
        <v>1.3230000000000002</v>
      </c>
      <c r="N86" s="196">
        <v>0.05</v>
      </c>
      <c r="O86" s="196">
        <f t="shared" si="11"/>
        <v>1.4230000000000003</v>
      </c>
      <c r="P86" s="197"/>
      <c r="Q86" s="206"/>
      <c r="R86" s="206"/>
      <c r="S86" s="206"/>
      <c r="T86" s="196"/>
      <c r="U86" s="197"/>
      <c r="V86" s="206"/>
      <c r="W86" s="203"/>
      <c r="X86" s="203"/>
      <c r="Y86" s="203"/>
      <c r="Z86" s="209"/>
      <c r="AA86" s="197"/>
      <c r="AB86">
        <v>5</v>
      </c>
      <c r="AC86" t="s">
        <v>724</v>
      </c>
      <c r="AD86" t="s">
        <v>205</v>
      </c>
      <c r="AE86" t="str">
        <f t="shared" si="9"/>
        <v>VEG21</v>
      </c>
      <c r="AF86" t="str">
        <f t="shared" si="9"/>
        <v>Sóska</v>
      </c>
    </row>
    <row r="87" spans="1:32" x14ac:dyDescent="0.3">
      <c r="A87" s="204" t="s">
        <v>206</v>
      </c>
      <c r="B87" s="205" t="s">
        <v>207</v>
      </c>
      <c r="C87" s="217" t="s">
        <v>86</v>
      </c>
      <c r="D87" s="191" t="str">
        <f t="shared" si="12"/>
        <v>Nem</v>
      </c>
      <c r="E87" s="191" t="str">
        <f t="shared" si="13"/>
        <v>Nem</v>
      </c>
      <c r="F87" s="196">
        <v>0.05</v>
      </c>
      <c r="G87" s="196">
        <v>1.38</v>
      </c>
      <c r="H87" s="196">
        <f t="shared" si="10"/>
        <v>1.43</v>
      </c>
      <c r="I87" s="206"/>
      <c r="J87" s="196"/>
      <c r="K87" s="197"/>
      <c r="L87" s="196">
        <v>0.05</v>
      </c>
      <c r="M87" s="196">
        <v>1.3230000000000002</v>
      </c>
      <c r="N87" s="196">
        <v>0.05</v>
      </c>
      <c r="O87" s="196">
        <f t="shared" si="11"/>
        <v>1.4230000000000003</v>
      </c>
      <c r="P87" s="197"/>
      <c r="Q87" s="206"/>
      <c r="R87" s="206"/>
      <c r="S87" s="206"/>
      <c r="T87" s="196"/>
      <c r="U87" s="197"/>
      <c r="V87" s="206"/>
      <c r="W87" s="203"/>
      <c r="X87" s="203"/>
      <c r="Y87" s="203"/>
      <c r="Z87" s="209"/>
      <c r="AA87" s="197"/>
      <c r="AB87">
        <v>5</v>
      </c>
      <c r="AC87" t="s">
        <v>724</v>
      </c>
      <c r="AD87" t="s">
        <v>207</v>
      </c>
      <c r="AE87" t="str">
        <f t="shared" si="9"/>
        <v>VEG22</v>
      </c>
      <c r="AF87" t="str">
        <f t="shared" si="9"/>
        <v>Spenót</v>
      </c>
    </row>
    <row r="88" spans="1:32" x14ac:dyDescent="0.3">
      <c r="A88" s="204" t="s">
        <v>208</v>
      </c>
      <c r="B88" s="205" t="s">
        <v>209</v>
      </c>
      <c r="C88" s="217" t="s">
        <v>86</v>
      </c>
      <c r="D88" s="191" t="str">
        <f t="shared" si="12"/>
        <v>Nem</v>
      </c>
      <c r="E88" s="191" t="str">
        <f t="shared" si="13"/>
        <v>Nem</v>
      </c>
      <c r="F88" s="196">
        <v>0.05</v>
      </c>
      <c r="G88" s="196">
        <v>3.66</v>
      </c>
      <c r="H88" s="196">
        <f t="shared" si="10"/>
        <v>3.71</v>
      </c>
      <c r="I88" s="206"/>
      <c r="J88" s="196"/>
      <c r="K88" s="197"/>
      <c r="L88" s="196">
        <v>0.05</v>
      </c>
      <c r="M88" s="196">
        <v>3.6120000000000001</v>
      </c>
      <c r="N88" s="196">
        <v>0.05</v>
      </c>
      <c r="O88" s="196">
        <f t="shared" si="11"/>
        <v>3.7119999999999997</v>
      </c>
      <c r="P88" s="197"/>
      <c r="Q88" s="206"/>
      <c r="R88" s="206"/>
      <c r="S88" s="206"/>
      <c r="T88" s="196"/>
      <c r="U88" s="197"/>
      <c r="V88" s="206"/>
      <c r="W88" s="203"/>
      <c r="X88" s="203"/>
      <c r="Y88" s="203"/>
      <c r="Z88" s="209"/>
      <c r="AA88" s="197"/>
      <c r="AB88">
        <v>5</v>
      </c>
      <c r="AC88" t="s">
        <v>724</v>
      </c>
      <c r="AD88" t="s">
        <v>209</v>
      </c>
      <c r="AE88" t="str">
        <f t="shared" si="9"/>
        <v>VEG23</v>
      </c>
      <c r="AF88" t="str">
        <f t="shared" si="9"/>
        <v>Spárga</v>
      </c>
    </row>
    <row r="89" spans="1:32" x14ac:dyDescent="0.3">
      <c r="A89" s="204" t="s">
        <v>652</v>
      </c>
      <c r="B89" s="205" t="s">
        <v>653</v>
      </c>
      <c r="C89" s="217" t="s">
        <v>86</v>
      </c>
      <c r="D89" s="191" t="str">
        <f t="shared" si="12"/>
        <v>Nem</v>
      </c>
      <c r="E89" s="191" t="str">
        <f t="shared" si="13"/>
        <v>Nem</v>
      </c>
      <c r="F89" s="196">
        <v>0.05</v>
      </c>
      <c r="G89" s="196">
        <v>2.31</v>
      </c>
      <c r="H89" s="196">
        <f t="shared" si="10"/>
        <v>2.36</v>
      </c>
      <c r="I89" s="206"/>
      <c r="J89" s="196"/>
      <c r="K89" s="197"/>
      <c r="L89" s="196">
        <v>0.05</v>
      </c>
      <c r="M89" s="196">
        <v>2.2574999999999998</v>
      </c>
      <c r="N89" s="196">
        <v>0.05</v>
      </c>
      <c r="O89" s="196">
        <f t="shared" si="11"/>
        <v>2.3574999999999995</v>
      </c>
      <c r="P89" s="197"/>
      <c r="Q89" s="206"/>
      <c r="R89" s="206"/>
      <c r="S89" s="206"/>
      <c r="T89" s="196"/>
      <c r="U89" s="197"/>
      <c r="V89" s="206"/>
      <c r="W89" s="203"/>
      <c r="X89" s="203"/>
      <c r="Y89" s="203"/>
      <c r="Z89" s="209"/>
      <c r="AA89" s="197"/>
      <c r="AB89">
        <v>5</v>
      </c>
      <c r="AC89" t="s">
        <v>724</v>
      </c>
      <c r="AD89" t="s">
        <v>653</v>
      </c>
      <c r="AE89" t="str">
        <f t="shared" si="9"/>
        <v>VEG24</v>
      </c>
      <c r="AF89" t="str">
        <f t="shared" si="9"/>
        <v>Articsóka</v>
      </c>
    </row>
    <row r="90" spans="1:32" x14ac:dyDescent="0.3">
      <c r="A90" s="204" t="s">
        <v>654</v>
      </c>
      <c r="B90" s="205" t="s">
        <v>655</v>
      </c>
      <c r="C90" s="217" t="s">
        <v>86</v>
      </c>
      <c r="D90" s="191" t="str">
        <f t="shared" si="12"/>
        <v>Nem</v>
      </c>
      <c r="E90" s="191" t="str">
        <f t="shared" si="13"/>
        <v>Nem</v>
      </c>
      <c r="F90" s="196">
        <v>0.05</v>
      </c>
      <c r="G90" s="196">
        <v>2.31</v>
      </c>
      <c r="H90" s="196">
        <f t="shared" si="10"/>
        <v>2.36</v>
      </c>
      <c r="I90" s="206"/>
      <c r="J90" s="196"/>
      <c r="K90" s="197"/>
      <c r="L90" s="196">
        <v>0.05</v>
      </c>
      <c r="M90" s="196">
        <v>2.2574999999999998</v>
      </c>
      <c r="N90" s="196">
        <v>0.05</v>
      </c>
      <c r="O90" s="196">
        <f t="shared" si="11"/>
        <v>2.3574999999999995</v>
      </c>
      <c r="P90" s="197"/>
      <c r="Q90" s="206"/>
      <c r="R90" s="206"/>
      <c r="S90" s="206"/>
      <c r="T90" s="196"/>
      <c r="U90" s="197"/>
      <c r="V90" s="206"/>
      <c r="W90" s="203"/>
      <c r="X90" s="203"/>
      <c r="Y90" s="203"/>
      <c r="Z90" s="209"/>
      <c r="AA90" s="197"/>
      <c r="AB90">
        <v>5</v>
      </c>
      <c r="AC90" t="s">
        <v>724</v>
      </c>
      <c r="AD90" t="s">
        <v>653</v>
      </c>
      <c r="AE90" t="str">
        <f t="shared" si="9"/>
        <v>VEG25</v>
      </c>
      <c r="AF90" t="str">
        <f t="shared" si="9"/>
        <v>Spanyol Articsóka</v>
      </c>
    </row>
    <row r="91" spans="1:32" x14ac:dyDescent="0.3">
      <c r="A91" s="204" t="s">
        <v>210</v>
      </c>
      <c r="B91" s="205" t="s">
        <v>211</v>
      </c>
      <c r="C91" s="217" t="s">
        <v>86</v>
      </c>
      <c r="D91" s="191" t="str">
        <f t="shared" si="12"/>
        <v>Nem</v>
      </c>
      <c r="E91" s="191" t="str">
        <f t="shared" si="13"/>
        <v>Nem</v>
      </c>
      <c r="F91" s="196">
        <v>0.05</v>
      </c>
      <c r="G91" s="196">
        <v>0.74</v>
      </c>
      <c r="H91" s="196">
        <f t="shared" si="10"/>
        <v>0.79</v>
      </c>
      <c r="I91" s="206"/>
      <c r="J91" s="196"/>
      <c r="K91" s="197"/>
      <c r="L91" s="196">
        <v>0.05</v>
      </c>
      <c r="M91" s="196">
        <v>0.68250000000000011</v>
      </c>
      <c r="N91" s="196">
        <v>0.05</v>
      </c>
      <c r="O91" s="196">
        <f t="shared" si="11"/>
        <v>0.7825000000000002</v>
      </c>
      <c r="P91" s="197"/>
      <c r="Q91" s="206"/>
      <c r="R91" s="206"/>
      <c r="S91" s="206"/>
      <c r="T91" s="196"/>
      <c r="U91" s="197"/>
      <c r="V91" s="206"/>
      <c r="W91" s="203"/>
      <c r="X91" s="203"/>
      <c r="Y91" s="203"/>
      <c r="Z91" s="209"/>
      <c r="AA91" s="197"/>
      <c r="AB91">
        <v>5</v>
      </c>
      <c r="AC91" t="s">
        <v>724</v>
      </c>
      <c r="AD91" t="s">
        <v>727</v>
      </c>
      <c r="AE91" t="str">
        <f t="shared" si="9"/>
        <v>VEG26</v>
      </c>
      <c r="AF91" t="str">
        <f t="shared" si="9"/>
        <v>Petrezselyem gyökér (fehérrépa)</v>
      </c>
    </row>
    <row r="92" spans="1:32" x14ac:dyDescent="0.3">
      <c r="A92" s="204" t="s">
        <v>212</v>
      </c>
      <c r="B92" s="205" t="s">
        <v>213</v>
      </c>
      <c r="C92" s="217" t="s">
        <v>86</v>
      </c>
      <c r="D92" s="191" t="str">
        <f t="shared" si="12"/>
        <v>Nem</v>
      </c>
      <c r="E92" s="191" t="str">
        <f t="shared" si="13"/>
        <v>Nem</v>
      </c>
      <c r="F92" s="196">
        <v>0.05</v>
      </c>
      <c r="G92" s="196">
        <v>3.66</v>
      </c>
      <c r="H92" s="196">
        <f t="shared" si="10"/>
        <v>3.71</v>
      </c>
      <c r="I92" s="206"/>
      <c r="J92" s="196"/>
      <c r="K92" s="197"/>
      <c r="L92" s="196">
        <v>0.05</v>
      </c>
      <c r="M92" s="196">
        <v>3.6120000000000001</v>
      </c>
      <c r="N92" s="196">
        <v>0.05</v>
      </c>
      <c r="O92" s="196">
        <f t="shared" si="11"/>
        <v>3.7119999999999997</v>
      </c>
      <c r="P92" s="197"/>
      <c r="Q92" s="206"/>
      <c r="R92" s="206"/>
      <c r="S92" s="206"/>
      <c r="T92" s="196"/>
      <c r="U92" s="197"/>
      <c r="V92" s="206"/>
      <c r="W92" s="203"/>
      <c r="X92" s="203"/>
      <c r="Y92" s="203"/>
      <c r="Z92" s="209"/>
      <c r="AA92" s="197"/>
      <c r="AB92">
        <v>5</v>
      </c>
      <c r="AC92" t="s">
        <v>724</v>
      </c>
      <c r="AD92" t="s">
        <v>727</v>
      </c>
      <c r="AE92" t="str">
        <f t="shared" si="9"/>
        <v>VEG27</v>
      </c>
      <c r="AF92" t="str">
        <f t="shared" si="9"/>
        <v>Petrezselyem levél</v>
      </c>
    </row>
    <row r="93" spans="1:32" x14ac:dyDescent="0.3">
      <c r="A93" s="204" t="s">
        <v>656</v>
      </c>
      <c r="B93" s="205" t="s">
        <v>657</v>
      </c>
      <c r="C93" s="217" t="s">
        <v>86</v>
      </c>
      <c r="D93" s="191" t="str">
        <f t="shared" si="12"/>
        <v>Nem</v>
      </c>
      <c r="E93" s="191" t="str">
        <f t="shared" si="13"/>
        <v>Nem</v>
      </c>
      <c r="F93" s="196">
        <v>0.05</v>
      </c>
      <c r="G93" s="196">
        <v>4.13</v>
      </c>
      <c r="H93" s="196">
        <f t="shared" si="10"/>
        <v>4.18</v>
      </c>
      <c r="I93" s="206"/>
      <c r="J93" s="196"/>
      <c r="K93" s="197"/>
      <c r="L93" s="196">
        <v>0.05</v>
      </c>
      <c r="M93" s="196">
        <v>4.0739999999999998</v>
      </c>
      <c r="N93" s="196">
        <v>0.05</v>
      </c>
      <c r="O93" s="196">
        <f t="shared" si="11"/>
        <v>4.1739999999999995</v>
      </c>
      <c r="P93" s="197"/>
      <c r="Q93" s="206"/>
      <c r="R93" s="206"/>
      <c r="S93" s="206"/>
      <c r="T93" s="196"/>
      <c r="U93" s="197"/>
      <c r="V93" s="206"/>
      <c r="W93" s="203"/>
      <c r="X93" s="203"/>
      <c r="Y93" s="203"/>
      <c r="Z93" s="209"/>
      <c r="AA93" s="197"/>
      <c r="AB93">
        <v>5</v>
      </c>
      <c r="AC93" t="s">
        <v>724</v>
      </c>
      <c r="AD93" t="s">
        <v>657</v>
      </c>
      <c r="AE93" t="str">
        <f t="shared" si="9"/>
        <v>VEG29</v>
      </c>
      <c r="AF93" t="str">
        <f t="shared" si="9"/>
        <v>Rebarbara</v>
      </c>
    </row>
    <row r="94" spans="1:32" x14ac:dyDescent="0.3">
      <c r="A94" s="204" t="s">
        <v>658</v>
      </c>
      <c r="B94" s="205" t="s">
        <v>659</v>
      </c>
      <c r="C94" s="217" t="s">
        <v>86</v>
      </c>
      <c r="D94" s="191" t="str">
        <f t="shared" si="12"/>
        <v>Nem</v>
      </c>
      <c r="E94" s="191" t="str">
        <f t="shared" si="13"/>
        <v>Nem</v>
      </c>
      <c r="F94" s="196">
        <v>0.05</v>
      </c>
      <c r="G94" s="196">
        <v>2.31</v>
      </c>
      <c r="H94" s="196">
        <f t="shared" si="10"/>
        <v>2.36</v>
      </c>
      <c r="I94" s="206"/>
      <c r="J94" s="196"/>
      <c r="K94" s="197"/>
      <c r="L94" s="196">
        <v>0.05</v>
      </c>
      <c r="M94" s="196">
        <v>2.2574999999999998</v>
      </c>
      <c r="N94" s="196">
        <v>0.05</v>
      </c>
      <c r="O94" s="196">
        <f t="shared" si="11"/>
        <v>2.3574999999999995</v>
      </c>
      <c r="P94" s="197"/>
      <c r="Q94" s="206"/>
      <c r="R94" s="206"/>
      <c r="S94" s="206"/>
      <c r="T94" s="196"/>
      <c r="U94" s="197"/>
      <c r="V94" s="206"/>
      <c r="W94" s="203"/>
      <c r="X94" s="203"/>
      <c r="Y94" s="203"/>
      <c r="Z94" s="209"/>
      <c r="AA94" s="197"/>
      <c r="AB94">
        <v>5</v>
      </c>
      <c r="AC94" t="s">
        <v>724</v>
      </c>
      <c r="AD94" t="s">
        <v>659</v>
      </c>
      <c r="AE94" t="str">
        <f t="shared" si="9"/>
        <v>VEG30</v>
      </c>
      <c r="AF94" t="str">
        <f t="shared" si="9"/>
        <v>Édeskömény</v>
      </c>
    </row>
    <row r="95" spans="1:32" x14ac:dyDescent="0.3">
      <c r="A95" s="204" t="s">
        <v>660</v>
      </c>
      <c r="B95" s="205" t="s">
        <v>661</v>
      </c>
      <c r="C95" s="217" t="s">
        <v>86</v>
      </c>
      <c r="D95" s="191" t="str">
        <f t="shared" si="12"/>
        <v>Nem</v>
      </c>
      <c r="E95" s="191" t="str">
        <f t="shared" si="13"/>
        <v>Nem</v>
      </c>
      <c r="F95" s="196">
        <v>0.05</v>
      </c>
      <c r="G95" s="196">
        <v>2.31</v>
      </c>
      <c r="H95" s="196">
        <f t="shared" si="10"/>
        <v>2.36</v>
      </c>
      <c r="I95" s="206"/>
      <c r="J95" s="196"/>
      <c r="K95" s="197"/>
      <c r="L95" s="196">
        <v>0.05</v>
      </c>
      <c r="M95" s="196">
        <v>2.2574999999999998</v>
      </c>
      <c r="N95" s="196">
        <v>0.05</v>
      </c>
      <c r="O95" s="196">
        <f t="shared" si="11"/>
        <v>2.3574999999999995</v>
      </c>
      <c r="P95" s="197"/>
      <c r="Q95" s="206"/>
      <c r="R95" s="206"/>
      <c r="S95" s="221"/>
      <c r="T95" s="196"/>
      <c r="U95" s="197"/>
      <c r="V95" s="206"/>
      <c r="W95" s="203"/>
      <c r="X95" s="203"/>
      <c r="Y95" s="203"/>
      <c r="Z95" s="209"/>
      <c r="AA95" s="197"/>
      <c r="AB95">
        <v>5</v>
      </c>
      <c r="AC95" t="s">
        <v>724</v>
      </c>
      <c r="AD95" t="s">
        <v>661</v>
      </c>
      <c r="AE95" t="str">
        <f t="shared" si="9"/>
        <v>VEG31</v>
      </c>
      <c r="AF95" t="str">
        <f t="shared" si="9"/>
        <v>Galambbegysaláta</v>
      </c>
    </row>
    <row r="96" spans="1:32" x14ac:dyDescent="0.3">
      <c r="A96" s="204" t="s">
        <v>246</v>
      </c>
      <c r="B96" s="205" t="s">
        <v>247</v>
      </c>
      <c r="C96" s="217" t="s">
        <v>86</v>
      </c>
      <c r="D96" s="191" t="str">
        <f t="shared" si="12"/>
        <v>Nem</v>
      </c>
      <c r="E96" s="191" t="str">
        <f t="shared" si="13"/>
        <v>Nem</v>
      </c>
      <c r="F96" s="196">
        <v>0.05</v>
      </c>
      <c r="G96" s="196">
        <v>14.23</v>
      </c>
      <c r="H96" s="196">
        <f t="shared" si="10"/>
        <v>14.280000000000001</v>
      </c>
      <c r="I96" s="206"/>
      <c r="J96" s="196"/>
      <c r="K96" s="197"/>
      <c r="L96" s="196">
        <v>0.05</v>
      </c>
      <c r="M96" s="196">
        <v>14.175000000000001</v>
      </c>
      <c r="N96" s="196">
        <v>0.05</v>
      </c>
      <c r="O96" s="196">
        <f t="shared" si="11"/>
        <v>14.275000000000002</v>
      </c>
      <c r="P96" s="197"/>
      <c r="Q96" s="206"/>
      <c r="R96" s="208"/>
      <c r="S96" s="209"/>
      <c r="T96" s="196"/>
      <c r="U96" s="197"/>
      <c r="V96" s="209"/>
      <c r="W96" s="210"/>
      <c r="X96" s="210"/>
      <c r="Y96" s="210"/>
      <c r="Z96" s="209"/>
      <c r="AA96" s="197"/>
      <c r="AB96">
        <v>3</v>
      </c>
      <c r="AC96" t="s">
        <v>685</v>
      </c>
      <c r="AD96" t="s">
        <v>247</v>
      </c>
      <c r="AE96" t="str">
        <f t="shared" si="9"/>
        <v>FRU05</v>
      </c>
      <c r="AF96" t="str">
        <f t="shared" si="9"/>
        <v>Ribiszke</v>
      </c>
    </row>
    <row r="97" spans="1:32" x14ac:dyDescent="0.3">
      <c r="A97" s="204" t="s">
        <v>248</v>
      </c>
      <c r="B97" s="205" t="s">
        <v>249</v>
      </c>
      <c r="C97" s="217" t="s">
        <v>86</v>
      </c>
      <c r="D97" s="191" t="str">
        <f t="shared" si="12"/>
        <v>Nem</v>
      </c>
      <c r="E97" s="191" t="str">
        <f t="shared" si="13"/>
        <v>Nem</v>
      </c>
      <c r="F97" s="196">
        <v>0.05</v>
      </c>
      <c r="G97" s="196">
        <v>14.23</v>
      </c>
      <c r="H97" s="196">
        <f t="shared" si="10"/>
        <v>14.280000000000001</v>
      </c>
      <c r="I97" s="206"/>
      <c r="J97" s="196"/>
      <c r="K97" s="197"/>
      <c r="L97" s="196">
        <v>0.05</v>
      </c>
      <c r="M97" s="196">
        <v>14.175000000000001</v>
      </c>
      <c r="N97" s="196">
        <v>0.05</v>
      </c>
      <c r="O97" s="196">
        <f t="shared" si="11"/>
        <v>14.275000000000002</v>
      </c>
      <c r="P97" s="197"/>
      <c r="Q97" s="206"/>
      <c r="R97" s="208"/>
      <c r="S97" s="209"/>
      <c r="T97" s="196"/>
      <c r="U97" s="197"/>
      <c r="V97" s="209"/>
      <c r="W97" s="210"/>
      <c r="X97" s="210"/>
      <c r="Y97" s="210"/>
      <c r="Z97" s="209"/>
      <c r="AA97" s="197"/>
      <c r="AB97">
        <v>3</v>
      </c>
      <c r="AC97" t="s">
        <v>685</v>
      </c>
      <c r="AD97" t="s">
        <v>249</v>
      </c>
      <c r="AE97" t="str">
        <f t="shared" si="9"/>
        <v>FRU08</v>
      </c>
      <c r="AF97" t="str">
        <f t="shared" si="9"/>
        <v>Málna</v>
      </c>
    </row>
    <row r="98" spans="1:32" x14ac:dyDescent="0.3">
      <c r="A98" s="204" t="s">
        <v>250</v>
      </c>
      <c r="B98" s="212" t="s">
        <v>774</v>
      </c>
      <c r="C98" s="217" t="s">
        <v>86</v>
      </c>
      <c r="D98" s="191" t="str">
        <f t="shared" si="12"/>
        <v>Nem</v>
      </c>
      <c r="E98" s="191" t="str">
        <f t="shared" si="13"/>
        <v>Nem</v>
      </c>
      <c r="F98" s="196">
        <v>0.05</v>
      </c>
      <c r="G98" s="196">
        <v>14.23</v>
      </c>
      <c r="H98" s="196">
        <f t="shared" si="10"/>
        <v>14.280000000000001</v>
      </c>
      <c r="I98" s="206"/>
      <c r="J98" s="196"/>
      <c r="K98" s="197"/>
      <c r="L98" s="196">
        <v>0.05</v>
      </c>
      <c r="M98" s="196">
        <v>14.175000000000001</v>
      </c>
      <c r="N98" s="196">
        <v>0.05</v>
      </c>
      <c r="O98" s="196">
        <f t="shared" si="11"/>
        <v>14.275000000000002</v>
      </c>
      <c r="P98" s="197"/>
      <c r="Q98" s="206"/>
      <c r="R98" s="208"/>
      <c r="S98" s="209"/>
      <c r="T98" s="196"/>
      <c r="U98" s="197"/>
      <c r="V98" s="209"/>
      <c r="W98" s="210"/>
      <c r="X98" s="210"/>
      <c r="Y98" s="210"/>
      <c r="Z98" s="209"/>
      <c r="AA98" s="197"/>
      <c r="AB98">
        <v>3</v>
      </c>
      <c r="AC98" t="s">
        <v>685</v>
      </c>
      <c r="AD98" t="s">
        <v>705</v>
      </c>
      <c r="AE98" t="str">
        <f t="shared" si="9"/>
        <v>FRU09</v>
      </c>
      <c r="AF98" t="str">
        <f t="shared" si="9"/>
        <v>Piszke (köszméte/egres)</v>
      </c>
    </row>
    <row r="99" spans="1:32" x14ac:dyDescent="0.3">
      <c r="A99" s="204" t="s">
        <v>252</v>
      </c>
      <c r="B99" s="205" t="s">
        <v>253</v>
      </c>
      <c r="C99" s="217" t="s">
        <v>86</v>
      </c>
      <c r="D99" s="191" t="str">
        <f t="shared" si="12"/>
        <v>Nem</v>
      </c>
      <c r="E99" s="191" t="str">
        <f t="shared" si="13"/>
        <v>Nem</v>
      </c>
      <c r="F99" s="196">
        <v>0.05</v>
      </c>
      <c r="G99" s="196">
        <v>14.23</v>
      </c>
      <c r="H99" s="196">
        <f t="shared" si="10"/>
        <v>14.280000000000001</v>
      </c>
      <c r="I99" s="206"/>
      <c r="J99" s="196"/>
      <c r="K99" s="197"/>
      <c r="L99" s="196">
        <v>0.05</v>
      </c>
      <c r="M99" s="196">
        <v>14.175000000000001</v>
      </c>
      <c r="N99" s="196">
        <v>0.05</v>
      </c>
      <c r="O99" s="196">
        <f t="shared" si="11"/>
        <v>14.275000000000002</v>
      </c>
      <c r="P99" s="197"/>
      <c r="Q99" s="206"/>
      <c r="R99" s="208"/>
      <c r="S99" s="209"/>
      <c r="T99" s="196"/>
      <c r="U99" s="197"/>
      <c r="V99" s="209"/>
      <c r="W99" s="210"/>
      <c r="X99" s="210"/>
      <c r="Y99" s="210"/>
      <c r="Z99" s="209"/>
      <c r="AA99" s="197"/>
      <c r="AB99">
        <v>3</v>
      </c>
      <c r="AC99" t="s">
        <v>685</v>
      </c>
      <c r="AD99" t="s">
        <v>706</v>
      </c>
      <c r="AE99" t="str">
        <f t="shared" si="9"/>
        <v>FRU15</v>
      </c>
      <c r="AF99" t="str">
        <f t="shared" si="9"/>
        <v>Fekete bodza</v>
      </c>
    </row>
    <row r="100" spans="1:32" x14ac:dyDescent="0.3">
      <c r="A100" s="204" t="s">
        <v>254</v>
      </c>
      <c r="B100" s="205" t="s">
        <v>255</v>
      </c>
      <c r="C100" s="217" t="s">
        <v>86</v>
      </c>
      <c r="D100" s="191" t="str">
        <f t="shared" si="12"/>
        <v>Nem</v>
      </c>
      <c r="E100" s="191" t="str">
        <f t="shared" si="13"/>
        <v>Nem</v>
      </c>
      <c r="F100" s="196">
        <v>0.05</v>
      </c>
      <c r="G100" s="196">
        <v>14.23</v>
      </c>
      <c r="H100" s="196">
        <f t="shared" si="10"/>
        <v>14.280000000000001</v>
      </c>
      <c r="I100" s="206"/>
      <c r="J100" s="196"/>
      <c r="K100" s="197"/>
      <c r="L100" s="196">
        <v>0.05</v>
      </c>
      <c r="M100" s="196">
        <v>14.175000000000001</v>
      </c>
      <c r="N100" s="196">
        <v>0.05</v>
      </c>
      <c r="O100" s="196">
        <f t="shared" si="11"/>
        <v>14.275000000000002</v>
      </c>
      <c r="P100" s="197"/>
      <c r="Q100" s="206"/>
      <c r="R100" s="208"/>
      <c r="S100" s="209"/>
      <c r="T100" s="196"/>
      <c r="U100" s="197"/>
      <c r="V100" s="209"/>
      <c r="W100" s="210"/>
      <c r="X100" s="210"/>
      <c r="Y100" s="210"/>
      <c r="Z100" s="209"/>
      <c r="AA100" s="197"/>
      <c r="AB100">
        <v>3</v>
      </c>
      <c r="AC100" t="s">
        <v>685</v>
      </c>
      <c r="AD100" t="s">
        <v>706</v>
      </c>
      <c r="AE100" t="str">
        <f t="shared" si="9"/>
        <v>FRU16</v>
      </c>
      <c r="AF100" t="str">
        <f t="shared" si="9"/>
        <v>Egyéb bodza</v>
      </c>
    </row>
    <row r="101" spans="1:32" x14ac:dyDescent="0.3">
      <c r="A101" s="211" t="s">
        <v>65</v>
      </c>
      <c r="B101" s="212" t="s">
        <v>66</v>
      </c>
      <c r="C101" s="218" t="s">
        <v>86</v>
      </c>
      <c r="D101" s="191" t="str">
        <f t="shared" si="12"/>
        <v>Nem</v>
      </c>
      <c r="E101" s="191" t="str">
        <f t="shared" si="13"/>
        <v>Igen</v>
      </c>
      <c r="F101" s="196">
        <v>0.05</v>
      </c>
      <c r="G101" s="196">
        <v>0.69</v>
      </c>
      <c r="H101" s="196">
        <f t="shared" si="10"/>
        <v>0.74</v>
      </c>
      <c r="I101" s="206"/>
      <c r="J101" s="196">
        <v>0.56000000000000005</v>
      </c>
      <c r="K101" s="197"/>
      <c r="L101" s="196">
        <v>0.05</v>
      </c>
      <c r="M101" s="196">
        <v>0.63945000000000007</v>
      </c>
      <c r="N101" s="196">
        <v>0.05</v>
      </c>
      <c r="O101" s="196">
        <f t="shared" si="11"/>
        <v>0.73945000000000016</v>
      </c>
      <c r="P101" s="197"/>
      <c r="Q101" s="206"/>
      <c r="R101" s="201">
        <v>0.5</v>
      </c>
      <c r="S101" s="196">
        <v>0.05</v>
      </c>
      <c r="T101" s="201">
        <v>0.55000000000000004</v>
      </c>
      <c r="U101" s="197"/>
      <c r="V101" s="214"/>
      <c r="W101" s="215"/>
      <c r="X101" s="215"/>
      <c r="Y101" s="215"/>
      <c r="Z101" s="209"/>
      <c r="AA101" s="197"/>
      <c r="AB101" s="216">
        <v>9</v>
      </c>
      <c r="AC101" s="216" t="s">
        <v>697</v>
      </c>
      <c r="AD101" s="216" t="s">
        <v>711</v>
      </c>
      <c r="AE101" s="216" t="str">
        <f t="shared" si="9"/>
        <v>KAL19</v>
      </c>
      <c r="AF101" s="216" t="str">
        <f t="shared" si="9"/>
        <v>Tavaszi zab</v>
      </c>
    </row>
    <row r="102" spans="1:32" x14ac:dyDescent="0.3">
      <c r="A102" s="211" t="s">
        <v>168</v>
      </c>
      <c r="B102" s="212" t="s">
        <v>169</v>
      </c>
      <c r="C102" s="213" t="s">
        <v>86</v>
      </c>
      <c r="D102" s="191" t="str">
        <f t="shared" si="12"/>
        <v>Igen</v>
      </c>
      <c r="E102" s="191" t="str">
        <f t="shared" si="13"/>
        <v>Igen</v>
      </c>
      <c r="F102" s="196">
        <v>0.05</v>
      </c>
      <c r="G102" s="196">
        <v>0.69</v>
      </c>
      <c r="H102" s="196">
        <f t="shared" si="10"/>
        <v>0.74</v>
      </c>
      <c r="I102" s="196">
        <v>0.42</v>
      </c>
      <c r="J102" s="196">
        <v>0.56000000000000005</v>
      </c>
      <c r="K102" s="197"/>
      <c r="L102" s="196">
        <v>0.05</v>
      </c>
      <c r="M102" s="196">
        <v>0.63945000000000007</v>
      </c>
      <c r="N102" s="196">
        <v>0.05</v>
      </c>
      <c r="O102" s="196">
        <f t="shared" si="11"/>
        <v>0.73945000000000016</v>
      </c>
      <c r="P102" s="197"/>
      <c r="Q102" s="196">
        <v>0.42</v>
      </c>
      <c r="R102" s="201">
        <v>0.5</v>
      </c>
      <c r="S102" s="196">
        <v>0.05</v>
      </c>
      <c r="T102" s="201">
        <v>0.55000000000000004</v>
      </c>
      <c r="U102" s="197"/>
      <c r="V102" s="214"/>
      <c r="W102" s="215"/>
      <c r="X102" s="215"/>
      <c r="Y102" s="215"/>
      <c r="Z102" s="209"/>
      <c r="AA102" s="197"/>
      <c r="AB102" s="216">
        <v>9</v>
      </c>
      <c r="AC102" s="216" t="s">
        <v>697</v>
      </c>
      <c r="AD102" s="216" t="s">
        <v>711</v>
      </c>
      <c r="AE102" s="216" t="str">
        <f t="shared" si="9"/>
        <v>KAL20</v>
      </c>
      <c r="AF102" s="216" t="str">
        <f t="shared" si="9"/>
        <v>Őszi zab</v>
      </c>
    </row>
    <row r="103" spans="1:32" x14ac:dyDescent="0.3">
      <c r="A103" s="204" t="s">
        <v>23</v>
      </c>
      <c r="B103" s="205" t="s">
        <v>24</v>
      </c>
      <c r="C103" s="191" t="s">
        <v>83</v>
      </c>
      <c r="D103" s="191" t="str">
        <f t="shared" si="12"/>
        <v>Nem</v>
      </c>
      <c r="E103" s="191" t="str">
        <f t="shared" si="13"/>
        <v>Igen</v>
      </c>
      <c r="F103" s="196">
        <v>0.05</v>
      </c>
      <c r="G103" s="196">
        <v>0.74</v>
      </c>
      <c r="H103" s="196">
        <f t="shared" si="10"/>
        <v>0.79</v>
      </c>
      <c r="I103" s="206"/>
      <c r="J103" s="196">
        <v>0.88</v>
      </c>
      <c r="K103" s="197"/>
      <c r="L103" s="196">
        <v>0.05</v>
      </c>
      <c r="M103" s="196">
        <v>0.68250000000000011</v>
      </c>
      <c r="N103" s="196">
        <v>0.05</v>
      </c>
      <c r="O103" s="196">
        <f t="shared" si="11"/>
        <v>0.7825000000000002</v>
      </c>
      <c r="P103" s="197"/>
      <c r="Q103" s="206"/>
      <c r="R103" s="201">
        <v>0.83</v>
      </c>
      <c r="S103" s="196">
        <v>0.05</v>
      </c>
      <c r="T103" s="201">
        <v>0.88</v>
      </c>
      <c r="U103" s="197"/>
      <c r="V103" s="209">
        <v>3.41</v>
      </c>
      <c r="W103" s="209">
        <v>0.05</v>
      </c>
      <c r="X103" s="209">
        <v>0.05</v>
      </c>
      <c r="Y103" s="209">
        <v>0.05</v>
      </c>
      <c r="Z103" s="209">
        <f t="shared" ref="Z103:Z122" si="14">V103+W103+X103+Y103</f>
        <v>3.5599999999999996</v>
      </c>
      <c r="AA103" s="197"/>
      <c r="AB103">
        <v>1</v>
      </c>
      <c r="AC103" t="s">
        <v>687</v>
      </c>
      <c r="AD103" t="s">
        <v>24</v>
      </c>
      <c r="AE103" t="str">
        <f t="shared" si="9"/>
        <v>KAL21</v>
      </c>
      <c r="AF103" t="str">
        <f t="shared" si="9"/>
        <v>Kukorica</v>
      </c>
    </row>
    <row r="104" spans="1:32" x14ac:dyDescent="0.3">
      <c r="A104" s="204" t="s">
        <v>508</v>
      </c>
      <c r="B104" s="205" t="s">
        <v>509</v>
      </c>
      <c r="C104" s="191" t="s">
        <v>86</v>
      </c>
      <c r="D104" s="191" t="str">
        <f t="shared" si="12"/>
        <v>Nem</v>
      </c>
      <c r="E104" s="191" t="str">
        <f t="shared" si="13"/>
        <v>Igen</v>
      </c>
      <c r="F104" s="196">
        <v>0.05</v>
      </c>
      <c r="G104" s="196">
        <v>3.28</v>
      </c>
      <c r="H104" s="196">
        <f t="shared" si="10"/>
        <v>3.3299999999999996</v>
      </c>
      <c r="I104" s="206"/>
      <c r="J104" s="196">
        <v>1.0900000000000001</v>
      </c>
      <c r="K104" s="197"/>
      <c r="L104" s="196">
        <v>0.05</v>
      </c>
      <c r="M104" s="196">
        <v>3.2303250000000001</v>
      </c>
      <c r="N104" s="196">
        <v>0.05</v>
      </c>
      <c r="O104" s="196">
        <f t="shared" si="11"/>
        <v>3.3303249999999998</v>
      </c>
      <c r="P104" s="197"/>
      <c r="Q104" s="206"/>
      <c r="R104" s="201">
        <v>1.04</v>
      </c>
      <c r="S104" s="196">
        <v>0.05</v>
      </c>
      <c r="T104" s="201">
        <v>1.0900000000000001</v>
      </c>
      <c r="U104" s="197"/>
      <c r="V104" s="206"/>
      <c r="W104" s="203"/>
      <c r="X104" s="203"/>
      <c r="Y104" s="203"/>
      <c r="Z104" s="209"/>
      <c r="AA104" s="197"/>
      <c r="AB104">
        <v>9</v>
      </c>
      <c r="AC104" t="s">
        <v>697</v>
      </c>
      <c r="AD104" t="s">
        <v>24</v>
      </c>
      <c r="AE104" t="str">
        <f t="shared" si="9"/>
        <v>KAL22</v>
      </c>
      <c r="AF104" t="str">
        <f t="shared" si="9"/>
        <v>Pattogatni való kukorica</v>
      </c>
    </row>
    <row r="105" spans="1:32" x14ac:dyDescent="0.3">
      <c r="A105" s="204" t="s">
        <v>264</v>
      </c>
      <c r="B105" s="205" t="s">
        <v>265</v>
      </c>
      <c r="C105" s="217" t="s">
        <v>86</v>
      </c>
      <c r="D105" s="191" t="str">
        <f t="shared" si="12"/>
        <v>Nem</v>
      </c>
      <c r="E105" s="191" t="str">
        <f t="shared" si="13"/>
        <v>Nem</v>
      </c>
      <c r="F105" s="196">
        <v>0.05</v>
      </c>
      <c r="G105" s="196">
        <v>14.23</v>
      </c>
      <c r="H105" s="196">
        <f t="shared" si="10"/>
        <v>14.280000000000001</v>
      </c>
      <c r="I105" s="206"/>
      <c r="J105" s="196"/>
      <c r="K105" s="197"/>
      <c r="L105" s="196">
        <v>0.05</v>
      </c>
      <c r="M105" s="196">
        <v>14.175000000000001</v>
      </c>
      <c r="N105" s="196">
        <v>0.05</v>
      </c>
      <c r="O105" s="196">
        <f t="shared" si="11"/>
        <v>14.275000000000002</v>
      </c>
      <c r="P105" s="197"/>
      <c r="Q105" s="206"/>
      <c r="R105" s="201"/>
      <c r="S105" s="201"/>
      <c r="T105" s="201"/>
      <c r="U105" s="197"/>
      <c r="V105" s="209"/>
      <c r="W105" s="210"/>
      <c r="X105" s="210"/>
      <c r="Y105" s="210"/>
      <c r="Z105" s="209"/>
      <c r="AA105" s="197"/>
      <c r="AB105">
        <v>3</v>
      </c>
      <c r="AC105" t="s">
        <v>685</v>
      </c>
      <c r="AD105" t="s">
        <v>686</v>
      </c>
      <c r="AE105" t="str">
        <f t="shared" si="9"/>
        <v>HAG07</v>
      </c>
      <c r="AF105" t="str">
        <f t="shared" si="9"/>
        <v>Hagyományos gyümölcsös naspolya</v>
      </c>
    </row>
    <row r="106" spans="1:32" x14ac:dyDescent="0.3">
      <c r="A106" s="211" t="s">
        <v>67</v>
      </c>
      <c r="B106" s="212" t="s">
        <v>68</v>
      </c>
      <c r="C106" s="213" t="s">
        <v>86</v>
      </c>
      <c r="D106" s="191" t="str">
        <f t="shared" si="12"/>
        <v>Nem</v>
      </c>
      <c r="E106" s="191" t="str">
        <f t="shared" si="13"/>
        <v>Igen</v>
      </c>
      <c r="F106" s="196">
        <v>0.05</v>
      </c>
      <c r="G106" s="196">
        <v>2.0699999999999998</v>
      </c>
      <c r="H106" s="196">
        <f t="shared" si="10"/>
        <v>2.1199999999999997</v>
      </c>
      <c r="I106" s="206"/>
      <c r="J106" s="196">
        <v>1.0900000000000001</v>
      </c>
      <c r="K106" s="197"/>
      <c r="L106" s="196">
        <v>0.05</v>
      </c>
      <c r="M106" s="196">
        <v>2.0175750000000003</v>
      </c>
      <c r="N106" s="196">
        <v>0.05</v>
      </c>
      <c r="O106" s="196">
        <f t="shared" si="11"/>
        <v>2.117575</v>
      </c>
      <c r="P106" s="197"/>
      <c r="Q106" s="206"/>
      <c r="R106" s="201">
        <v>1.04</v>
      </c>
      <c r="S106" s="196">
        <v>0.05</v>
      </c>
      <c r="T106" s="201">
        <v>1.0900000000000001</v>
      </c>
      <c r="U106" s="197"/>
      <c r="V106" s="206"/>
      <c r="W106" s="203"/>
      <c r="X106" s="203"/>
      <c r="Y106" s="203"/>
      <c r="Z106" s="209"/>
      <c r="AA106" s="197"/>
      <c r="AB106" s="216">
        <v>9</v>
      </c>
      <c r="AC106" s="216" t="s">
        <v>697</v>
      </c>
      <c r="AD106" s="216" t="s">
        <v>24</v>
      </c>
      <c r="AE106" s="216" t="str">
        <f t="shared" si="9"/>
        <v>KAL23</v>
      </c>
      <c r="AF106" s="216" t="str">
        <f t="shared" si="9"/>
        <v>Csemegekukorica</v>
      </c>
    </row>
    <row r="107" spans="1:32" x14ac:dyDescent="0.3">
      <c r="A107" s="204" t="s">
        <v>69</v>
      </c>
      <c r="B107" s="205" t="s">
        <v>70</v>
      </c>
      <c r="C107" s="191" t="s">
        <v>86</v>
      </c>
      <c r="D107" s="191" t="str">
        <f t="shared" si="12"/>
        <v>Nem</v>
      </c>
      <c r="E107" s="191" t="str">
        <f t="shared" si="13"/>
        <v>Igen</v>
      </c>
      <c r="F107" s="196">
        <v>0.05</v>
      </c>
      <c r="G107" s="196">
        <v>0.55000000000000004</v>
      </c>
      <c r="H107" s="196">
        <f t="shared" si="10"/>
        <v>0.60000000000000009</v>
      </c>
      <c r="I107" s="206"/>
      <c r="J107" s="196">
        <v>1.0900000000000001</v>
      </c>
      <c r="K107" s="197"/>
      <c r="L107" s="196">
        <v>0.05</v>
      </c>
      <c r="M107" s="196">
        <v>0.49612500000000004</v>
      </c>
      <c r="N107" s="196">
        <v>0.05</v>
      </c>
      <c r="O107" s="196">
        <f t="shared" si="11"/>
        <v>0.59612500000000013</v>
      </c>
      <c r="P107" s="197"/>
      <c r="Q107" s="206"/>
      <c r="R107" s="201">
        <v>1.04</v>
      </c>
      <c r="S107" s="196">
        <v>0.05</v>
      </c>
      <c r="T107" s="201">
        <v>1.0900000000000001</v>
      </c>
      <c r="U107" s="197"/>
      <c r="V107" s="206"/>
      <c r="W107" s="203"/>
      <c r="X107" s="203"/>
      <c r="Y107" s="203"/>
      <c r="Z107" s="209"/>
      <c r="AA107" s="197"/>
      <c r="AB107">
        <v>9</v>
      </c>
      <c r="AC107" t="s">
        <v>697</v>
      </c>
      <c r="AD107" t="s">
        <v>24</v>
      </c>
      <c r="AE107" t="str">
        <f t="shared" si="9"/>
        <v>KAL24</v>
      </c>
      <c r="AF107" t="str">
        <f t="shared" si="9"/>
        <v>Silókukorica</v>
      </c>
    </row>
    <row r="108" spans="1:32" x14ac:dyDescent="0.3">
      <c r="A108" s="204" t="s">
        <v>282</v>
      </c>
      <c r="B108" s="205" t="s">
        <v>283</v>
      </c>
      <c r="C108" s="207" t="s">
        <v>86</v>
      </c>
      <c r="D108" s="191" t="str">
        <f t="shared" si="12"/>
        <v>Nem</v>
      </c>
      <c r="E108" s="191" t="str">
        <f t="shared" si="13"/>
        <v>Nem</v>
      </c>
      <c r="F108" s="196">
        <v>0.05</v>
      </c>
      <c r="G108" s="196">
        <v>14.23</v>
      </c>
      <c r="H108" s="196">
        <f t="shared" si="10"/>
        <v>14.280000000000001</v>
      </c>
      <c r="I108" s="206"/>
      <c r="J108" s="196"/>
      <c r="K108" s="197"/>
      <c r="L108" s="196">
        <v>0.05</v>
      </c>
      <c r="M108" s="196">
        <v>14.175000000000001</v>
      </c>
      <c r="N108" s="196">
        <v>0.05</v>
      </c>
      <c r="O108" s="196">
        <f t="shared" si="11"/>
        <v>14.275000000000002</v>
      </c>
      <c r="P108" s="197"/>
      <c r="Q108" s="206"/>
      <c r="R108" s="206"/>
      <c r="S108" s="206"/>
      <c r="T108" s="196"/>
      <c r="U108" s="197"/>
      <c r="V108" s="208" t="s">
        <v>808</v>
      </c>
      <c r="W108" s="210" t="s">
        <v>808</v>
      </c>
      <c r="X108" s="210" t="s">
        <v>808</v>
      </c>
      <c r="Y108" s="210" t="s">
        <v>808</v>
      </c>
      <c r="Z108" s="209"/>
      <c r="AA108" s="197"/>
      <c r="AB108">
        <v>3</v>
      </c>
      <c r="AC108" t="s">
        <v>685</v>
      </c>
      <c r="AD108" t="s">
        <v>693</v>
      </c>
      <c r="AE108" t="str">
        <f t="shared" si="9"/>
        <v>ULT03</v>
      </c>
      <c r="AF108" t="str">
        <f t="shared" si="9"/>
        <v>Őszibarack</v>
      </c>
    </row>
    <row r="109" spans="1:32" x14ac:dyDescent="0.3">
      <c r="A109" s="204" t="s">
        <v>284</v>
      </c>
      <c r="B109" s="205" t="s">
        <v>285</v>
      </c>
      <c r="C109" s="207" t="s">
        <v>86</v>
      </c>
      <c r="D109" s="191" t="str">
        <f t="shared" si="12"/>
        <v>Nem</v>
      </c>
      <c r="E109" s="191" t="str">
        <f t="shared" si="13"/>
        <v>Nem</v>
      </c>
      <c r="F109" s="196">
        <v>0.05</v>
      </c>
      <c r="G109" s="196">
        <v>14.23</v>
      </c>
      <c r="H109" s="196">
        <f t="shared" si="10"/>
        <v>14.280000000000001</v>
      </c>
      <c r="I109" s="206"/>
      <c r="J109" s="196"/>
      <c r="K109" s="197"/>
      <c r="L109" s="196">
        <v>0.05</v>
      </c>
      <c r="M109" s="196">
        <v>14.175000000000001</v>
      </c>
      <c r="N109" s="196">
        <v>0.05</v>
      </c>
      <c r="O109" s="196">
        <f t="shared" si="11"/>
        <v>14.275000000000002</v>
      </c>
      <c r="P109" s="197"/>
      <c r="Q109" s="206"/>
      <c r="R109" s="206"/>
      <c r="S109" s="206"/>
      <c r="T109" s="196"/>
      <c r="U109" s="197"/>
      <c r="V109" s="208" t="s">
        <v>808</v>
      </c>
      <c r="W109" s="210" t="s">
        <v>808</v>
      </c>
      <c r="X109" s="210" t="s">
        <v>808</v>
      </c>
      <c r="Y109" s="210" t="s">
        <v>808</v>
      </c>
      <c r="Z109" s="209"/>
      <c r="AA109" s="197"/>
      <c r="AB109">
        <v>3</v>
      </c>
      <c r="AC109" t="s">
        <v>685</v>
      </c>
      <c r="AD109" t="s">
        <v>693</v>
      </c>
      <c r="AE109" t="str">
        <f t="shared" si="9"/>
        <v>ULT04</v>
      </c>
      <c r="AF109" t="str">
        <f t="shared" si="9"/>
        <v>Kajszibarack (sárgabarack)</v>
      </c>
    </row>
    <row r="110" spans="1:32" x14ac:dyDescent="0.3">
      <c r="A110" s="204" t="s">
        <v>286</v>
      </c>
      <c r="B110" s="205" t="s">
        <v>287</v>
      </c>
      <c r="C110" s="207" t="s">
        <v>86</v>
      </c>
      <c r="D110" s="191" t="str">
        <f t="shared" si="12"/>
        <v>Nem</v>
      </c>
      <c r="E110" s="191" t="str">
        <f t="shared" si="13"/>
        <v>Nem</v>
      </c>
      <c r="F110" s="196">
        <v>0.05</v>
      </c>
      <c r="G110" s="196">
        <v>14.23</v>
      </c>
      <c r="H110" s="196">
        <f t="shared" si="10"/>
        <v>14.280000000000001</v>
      </c>
      <c r="I110" s="206"/>
      <c r="J110" s="196"/>
      <c r="K110" s="197"/>
      <c r="L110" s="196">
        <v>0.05</v>
      </c>
      <c r="M110" s="196">
        <v>14.175000000000001</v>
      </c>
      <c r="N110" s="196">
        <v>0.05</v>
      </c>
      <c r="O110" s="196">
        <f t="shared" si="11"/>
        <v>14.275000000000002</v>
      </c>
      <c r="P110" s="197"/>
      <c r="Q110" s="206"/>
      <c r="R110" s="206"/>
      <c r="S110" s="206"/>
      <c r="T110" s="196"/>
      <c r="U110" s="197"/>
      <c r="V110" s="208" t="s">
        <v>808</v>
      </c>
      <c r="W110" s="210" t="s">
        <v>808</v>
      </c>
      <c r="X110" s="210" t="s">
        <v>808</v>
      </c>
      <c r="Y110" s="210" t="s">
        <v>808</v>
      </c>
      <c r="Z110" s="209"/>
      <c r="AA110" s="197"/>
      <c r="AB110">
        <v>3</v>
      </c>
      <c r="AC110" t="s">
        <v>685</v>
      </c>
      <c r="AD110" t="s">
        <v>693</v>
      </c>
      <c r="AE110" t="str">
        <f t="shared" si="9"/>
        <v>ULT05</v>
      </c>
      <c r="AF110" t="str">
        <f t="shared" si="9"/>
        <v>Nektarin</v>
      </c>
    </row>
    <row r="111" spans="1:32" x14ac:dyDescent="0.3">
      <c r="A111" s="204" t="s">
        <v>276</v>
      </c>
      <c r="B111" s="205" t="s">
        <v>277</v>
      </c>
      <c r="C111" s="217" t="s">
        <v>86</v>
      </c>
      <c r="D111" s="191" t="str">
        <f t="shared" si="12"/>
        <v>Nem</v>
      </c>
      <c r="E111" s="191" t="str">
        <f t="shared" si="13"/>
        <v>Nem</v>
      </c>
      <c r="F111" s="196">
        <v>0.05</v>
      </c>
      <c r="G111" s="196">
        <v>12.13</v>
      </c>
      <c r="H111" s="196">
        <f t="shared" si="10"/>
        <v>12.180000000000001</v>
      </c>
      <c r="I111" s="206"/>
      <c r="J111" s="196"/>
      <c r="K111" s="197"/>
      <c r="L111" s="196">
        <v>0.05</v>
      </c>
      <c r="M111" s="196">
        <v>12.075000000000001</v>
      </c>
      <c r="N111" s="196">
        <v>0.05</v>
      </c>
      <c r="O111" s="196">
        <f t="shared" si="11"/>
        <v>12.175000000000002</v>
      </c>
      <c r="P111" s="197"/>
      <c r="Q111" s="206"/>
      <c r="R111" s="206"/>
      <c r="S111" s="206"/>
      <c r="T111" s="196"/>
      <c r="U111" s="197"/>
      <c r="V111" s="209"/>
      <c r="W111" s="210"/>
      <c r="X111" s="210"/>
      <c r="Y111" s="210"/>
      <c r="Z111" s="209"/>
      <c r="AA111" s="197"/>
      <c r="AB111">
        <v>3</v>
      </c>
      <c r="AC111" t="s">
        <v>685</v>
      </c>
      <c r="AD111" t="s">
        <v>686</v>
      </c>
      <c r="AE111" t="str">
        <f t="shared" si="9"/>
        <v>HAG18</v>
      </c>
      <c r="AF111" t="str">
        <f t="shared" si="9"/>
        <v>Hagyományos gyümölcsös birs</v>
      </c>
    </row>
    <row r="112" spans="1:32" x14ac:dyDescent="0.3">
      <c r="A112" s="204" t="s">
        <v>288</v>
      </c>
      <c r="B112" s="205" t="s">
        <v>289</v>
      </c>
      <c r="C112" s="207" t="s">
        <v>86</v>
      </c>
      <c r="D112" s="191" t="str">
        <f t="shared" si="12"/>
        <v>Nem</v>
      </c>
      <c r="E112" s="191" t="str">
        <f t="shared" si="13"/>
        <v>Nem</v>
      </c>
      <c r="F112" s="196">
        <v>0.05</v>
      </c>
      <c r="G112" s="196">
        <v>14.23</v>
      </c>
      <c r="H112" s="196">
        <f t="shared" si="10"/>
        <v>14.280000000000001</v>
      </c>
      <c r="I112" s="206"/>
      <c r="J112" s="196"/>
      <c r="K112" s="197"/>
      <c r="L112" s="196">
        <v>0.05</v>
      </c>
      <c r="M112" s="196">
        <v>14.175000000000001</v>
      </c>
      <c r="N112" s="196">
        <v>0.05</v>
      </c>
      <c r="O112" s="196">
        <f t="shared" si="11"/>
        <v>14.275000000000002</v>
      </c>
      <c r="P112" s="197"/>
      <c r="Q112" s="206"/>
      <c r="R112" s="206"/>
      <c r="S112" s="206"/>
      <c r="T112" s="196"/>
      <c r="U112" s="197"/>
      <c r="V112" s="208" t="s">
        <v>808</v>
      </c>
      <c r="W112" s="210" t="s">
        <v>808</v>
      </c>
      <c r="X112" s="210" t="s">
        <v>808</v>
      </c>
      <c r="Y112" s="210" t="s">
        <v>808</v>
      </c>
      <c r="Z112" s="209"/>
      <c r="AA112" s="197"/>
      <c r="AB112">
        <v>3</v>
      </c>
      <c r="AC112" t="s">
        <v>685</v>
      </c>
      <c r="AD112" t="s">
        <v>693</v>
      </c>
      <c r="AE112" t="str">
        <f t="shared" si="9"/>
        <v>ULT06</v>
      </c>
      <c r="AF112" t="str">
        <f t="shared" si="9"/>
        <v>Szilva</v>
      </c>
    </row>
    <row r="113" spans="1:32" x14ac:dyDescent="0.3">
      <c r="A113" s="204" t="s">
        <v>280</v>
      </c>
      <c r="B113" s="205" t="s">
        <v>281</v>
      </c>
      <c r="C113" s="217" t="s">
        <v>86</v>
      </c>
      <c r="D113" s="191" t="str">
        <f t="shared" si="12"/>
        <v>Nem</v>
      </c>
      <c r="E113" s="191" t="str">
        <f t="shared" si="13"/>
        <v>Nem</v>
      </c>
      <c r="F113" s="196">
        <v>0.05</v>
      </c>
      <c r="G113" s="196">
        <v>2.31</v>
      </c>
      <c r="H113" s="196">
        <f t="shared" si="10"/>
        <v>2.36</v>
      </c>
      <c r="I113" s="206"/>
      <c r="J113" s="196"/>
      <c r="K113" s="197"/>
      <c r="L113" s="196">
        <v>0.05</v>
      </c>
      <c r="M113" s="196">
        <v>2.2574999999999998</v>
      </c>
      <c r="N113" s="196">
        <v>0.05</v>
      </c>
      <c r="O113" s="196">
        <f t="shared" si="11"/>
        <v>2.3574999999999995</v>
      </c>
      <c r="P113" s="197"/>
      <c r="Q113" s="206"/>
      <c r="R113" s="206"/>
      <c r="S113" s="206"/>
      <c r="T113" s="196"/>
      <c r="U113" s="197"/>
      <c r="V113" s="206"/>
      <c r="W113" s="203"/>
      <c r="X113" s="203"/>
      <c r="Y113" s="203"/>
      <c r="Z113" s="209"/>
      <c r="AA113" s="197"/>
      <c r="AB113">
        <v>9</v>
      </c>
      <c r="AC113" t="s">
        <v>697</v>
      </c>
      <c r="AD113" t="s">
        <v>281</v>
      </c>
      <c r="AE113" t="str">
        <f t="shared" si="9"/>
        <v>PIL29</v>
      </c>
      <c r="AF113" t="str">
        <f t="shared" si="9"/>
        <v>Csicseriborsó</v>
      </c>
    </row>
    <row r="114" spans="1:32" x14ac:dyDescent="0.3">
      <c r="A114" s="204" t="s">
        <v>292</v>
      </c>
      <c r="B114" s="205" t="s">
        <v>293</v>
      </c>
      <c r="C114" s="207" t="s">
        <v>86</v>
      </c>
      <c r="D114" s="191" t="str">
        <f t="shared" si="12"/>
        <v>Nem</v>
      </c>
      <c r="E114" s="191" t="str">
        <f t="shared" si="13"/>
        <v>Nem</v>
      </c>
      <c r="F114" s="196">
        <v>0.05</v>
      </c>
      <c r="G114" s="196">
        <v>14.23</v>
      </c>
      <c r="H114" s="196">
        <f t="shared" si="10"/>
        <v>14.280000000000001</v>
      </c>
      <c r="I114" s="206"/>
      <c r="J114" s="196"/>
      <c r="K114" s="197"/>
      <c r="L114" s="196">
        <v>0.05</v>
      </c>
      <c r="M114" s="196">
        <v>14.175000000000001</v>
      </c>
      <c r="N114" s="196">
        <v>0.05</v>
      </c>
      <c r="O114" s="196">
        <f t="shared" si="11"/>
        <v>14.275000000000002</v>
      </c>
      <c r="P114" s="197"/>
      <c r="Q114" s="206"/>
      <c r="R114" s="206"/>
      <c r="S114" s="206"/>
      <c r="T114" s="196"/>
      <c r="U114" s="197"/>
      <c r="V114" s="208" t="s">
        <v>808</v>
      </c>
      <c r="W114" s="210" t="s">
        <v>808</v>
      </c>
      <c r="X114" s="210" t="s">
        <v>808</v>
      </c>
      <c r="Y114" s="210" t="s">
        <v>808</v>
      </c>
      <c r="Z114" s="209"/>
      <c r="AA114" s="197"/>
      <c r="AB114">
        <v>3</v>
      </c>
      <c r="AC114" t="s">
        <v>685</v>
      </c>
      <c r="AD114" t="s">
        <v>693</v>
      </c>
      <c r="AE114" t="str">
        <f t="shared" si="9"/>
        <v>ULT08</v>
      </c>
      <c r="AF114" t="str">
        <f t="shared" si="9"/>
        <v>Dió</v>
      </c>
    </row>
    <row r="115" spans="1:32" x14ac:dyDescent="0.3">
      <c r="A115" s="204" t="s">
        <v>294</v>
      </c>
      <c r="B115" s="205" t="s">
        <v>295</v>
      </c>
      <c r="C115" s="207" t="s">
        <v>86</v>
      </c>
      <c r="D115" s="191" t="str">
        <f t="shared" si="12"/>
        <v>Nem</v>
      </c>
      <c r="E115" s="191" t="str">
        <f t="shared" si="13"/>
        <v>Nem</v>
      </c>
      <c r="F115" s="196">
        <v>0.05</v>
      </c>
      <c r="G115" s="196">
        <v>14.23</v>
      </c>
      <c r="H115" s="196">
        <f t="shared" si="10"/>
        <v>14.280000000000001</v>
      </c>
      <c r="I115" s="206"/>
      <c r="J115" s="196"/>
      <c r="K115" s="197"/>
      <c r="L115" s="196">
        <v>0.05</v>
      </c>
      <c r="M115" s="196">
        <v>14.175000000000001</v>
      </c>
      <c r="N115" s="196">
        <v>0.05</v>
      </c>
      <c r="O115" s="196">
        <f t="shared" si="11"/>
        <v>14.275000000000002</v>
      </c>
      <c r="P115" s="197"/>
      <c r="Q115" s="206"/>
      <c r="R115" s="206"/>
      <c r="S115" s="206"/>
      <c r="T115" s="196"/>
      <c r="U115" s="197"/>
      <c r="V115" s="208" t="s">
        <v>808</v>
      </c>
      <c r="W115" s="210" t="s">
        <v>808</v>
      </c>
      <c r="X115" s="210" t="s">
        <v>808</v>
      </c>
      <c r="Y115" s="210" t="s">
        <v>808</v>
      </c>
      <c r="Z115" s="209"/>
      <c r="AA115" s="197"/>
      <c r="AB115">
        <v>3</v>
      </c>
      <c r="AC115" t="s">
        <v>685</v>
      </c>
      <c r="AD115" t="s">
        <v>693</v>
      </c>
      <c r="AE115" t="str">
        <f t="shared" si="9"/>
        <v>ULT09</v>
      </c>
      <c r="AF115" t="str">
        <f t="shared" si="9"/>
        <v>Mogyoró</v>
      </c>
    </row>
    <row r="116" spans="1:32" x14ac:dyDescent="0.3">
      <c r="A116" s="204" t="s">
        <v>296</v>
      </c>
      <c r="B116" s="205" t="s">
        <v>297</v>
      </c>
      <c r="C116" s="207" t="s">
        <v>86</v>
      </c>
      <c r="D116" s="191" t="str">
        <f t="shared" si="12"/>
        <v>Nem</v>
      </c>
      <c r="E116" s="191" t="str">
        <f t="shared" si="13"/>
        <v>Nem</v>
      </c>
      <c r="F116" s="196">
        <v>0.05</v>
      </c>
      <c r="G116" s="196">
        <v>14.23</v>
      </c>
      <c r="H116" s="196">
        <f t="shared" si="10"/>
        <v>14.280000000000001</v>
      </c>
      <c r="I116" s="206"/>
      <c r="J116" s="196"/>
      <c r="K116" s="197"/>
      <c r="L116" s="196">
        <v>0.05</v>
      </c>
      <c r="M116" s="196">
        <v>14.175000000000001</v>
      </c>
      <c r="N116" s="196">
        <v>0.05</v>
      </c>
      <c r="O116" s="196">
        <f t="shared" si="11"/>
        <v>14.275000000000002</v>
      </c>
      <c r="P116" s="197"/>
      <c r="Q116" s="206"/>
      <c r="R116" s="206"/>
      <c r="S116" s="206"/>
      <c r="T116" s="196"/>
      <c r="U116" s="197"/>
      <c r="V116" s="208" t="s">
        <v>808</v>
      </c>
      <c r="W116" s="210" t="s">
        <v>808</v>
      </c>
      <c r="X116" s="210" t="s">
        <v>808</v>
      </c>
      <c r="Y116" s="210" t="s">
        <v>808</v>
      </c>
      <c r="Z116" s="209"/>
      <c r="AA116" s="197"/>
      <c r="AB116">
        <v>3</v>
      </c>
      <c r="AC116" t="s">
        <v>685</v>
      </c>
      <c r="AD116" t="s">
        <v>693</v>
      </c>
      <c r="AE116" t="str">
        <f t="shared" si="9"/>
        <v>ULT10</v>
      </c>
      <c r="AF116" t="str">
        <f t="shared" si="9"/>
        <v>Mandula</v>
      </c>
    </row>
    <row r="117" spans="1:32" x14ac:dyDescent="0.3">
      <c r="A117" s="211" t="s">
        <v>170</v>
      </c>
      <c r="B117" s="212" t="s">
        <v>171</v>
      </c>
      <c r="C117" s="213" t="s">
        <v>86</v>
      </c>
      <c r="D117" s="191" t="str">
        <f t="shared" si="12"/>
        <v>Nem</v>
      </c>
      <c r="E117" s="191" t="str">
        <f t="shared" si="13"/>
        <v>Igen</v>
      </c>
      <c r="F117" s="196">
        <v>0.05</v>
      </c>
      <c r="G117" s="196">
        <v>2.0699999999999998</v>
      </c>
      <c r="H117" s="196">
        <f t="shared" si="10"/>
        <v>2.1199999999999997</v>
      </c>
      <c r="I117" s="196"/>
      <c r="J117" s="196">
        <v>2.0699999999999998</v>
      </c>
      <c r="K117" s="197"/>
      <c r="L117" s="196">
        <v>0.05</v>
      </c>
      <c r="M117" s="196">
        <v>2.0175750000000003</v>
      </c>
      <c r="N117" s="196">
        <v>0.05</v>
      </c>
      <c r="O117" s="196">
        <f t="shared" si="11"/>
        <v>2.117575</v>
      </c>
      <c r="P117" s="197"/>
      <c r="Q117" s="196"/>
      <c r="R117" s="201">
        <v>2.02</v>
      </c>
      <c r="S117" s="196">
        <v>0.05</v>
      </c>
      <c r="T117" s="201">
        <v>2.0699999999999998</v>
      </c>
      <c r="U117" s="197"/>
      <c r="V117" s="206"/>
      <c r="W117" s="203"/>
      <c r="X117" s="203"/>
      <c r="Y117" s="203"/>
      <c r="Z117" s="209"/>
      <c r="AA117" s="197"/>
      <c r="AB117" s="216">
        <v>9</v>
      </c>
      <c r="AC117" s="216" t="s">
        <v>697</v>
      </c>
      <c r="AD117" s="216" t="s">
        <v>24</v>
      </c>
      <c r="AE117" s="216" t="str">
        <f t="shared" si="9"/>
        <v>KAL25</v>
      </c>
      <c r="AF117" s="216" t="str">
        <f t="shared" si="9"/>
        <v>Hibrid kukorica</v>
      </c>
    </row>
    <row r="118" spans="1:32" x14ac:dyDescent="0.3">
      <c r="A118" s="204" t="s">
        <v>290</v>
      </c>
      <c r="B118" s="205" t="s">
        <v>291</v>
      </c>
      <c r="C118" s="217" t="s">
        <v>86</v>
      </c>
      <c r="D118" s="191" t="str">
        <f t="shared" si="12"/>
        <v>Nem</v>
      </c>
      <c r="E118" s="191" t="str">
        <f t="shared" si="13"/>
        <v>Nem</v>
      </c>
      <c r="F118" s="196">
        <v>0.05</v>
      </c>
      <c r="G118" s="196">
        <v>14.23</v>
      </c>
      <c r="H118" s="196">
        <f t="shared" si="10"/>
        <v>14.280000000000001</v>
      </c>
      <c r="I118" s="206"/>
      <c r="J118" s="196"/>
      <c r="K118" s="197"/>
      <c r="L118" s="196">
        <v>0.05</v>
      </c>
      <c r="M118" s="196">
        <v>14.175000000000001</v>
      </c>
      <c r="N118" s="196">
        <v>0.05</v>
      </c>
      <c r="O118" s="196">
        <f t="shared" si="11"/>
        <v>14.275000000000002</v>
      </c>
      <c r="P118" s="197"/>
      <c r="Q118" s="206"/>
      <c r="R118" s="201"/>
      <c r="S118" s="201"/>
      <c r="T118" s="201"/>
      <c r="U118" s="197"/>
      <c r="V118" s="206"/>
      <c r="W118" s="203"/>
      <c r="X118" s="203"/>
      <c r="Y118" s="203"/>
      <c r="Z118" s="209"/>
      <c r="AA118" s="197"/>
      <c r="AB118">
        <v>3</v>
      </c>
      <c r="AC118" t="s">
        <v>685</v>
      </c>
      <c r="AD118" t="s">
        <v>693</v>
      </c>
      <c r="AE118" t="str">
        <f t="shared" si="9"/>
        <v>ULT07</v>
      </c>
      <c r="AF118" t="str">
        <f t="shared" si="9"/>
        <v>Naspolya</v>
      </c>
    </row>
    <row r="119" spans="1:32" x14ac:dyDescent="0.3">
      <c r="A119" s="204" t="s">
        <v>298</v>
      </c>
      <c r="B119" s="205" t="s">
        <v>299</v>
      </c>
      <c r="C119" s="207" t="s">
        <v>86</v>
      </c>
      <c r="D119" s="191" t="str">
        <f t="shared" si="12"/>
        <v>Nem</v>
      </c>
      <c r="E119" s="191" t="str">
        <f t="shared" si="13"/>
        <v>Nem</v>
      </c>
      <c r="F119" s="196">
        <v>0.05</v>
      </c>
      <c r="G119" s="196">
        <v>14.23</v>
      </c>
      <c r="H119" s="196">
        <f t="shared" si="10"/>
        <v>14.280000000000001</v>
      </c>
      <c r="I119" s="206"/>
      <c r="J119" s="196"/>
      <c r="K119" s="197"/>
      <c r="L119" s="196">
        <v>0.05</v>
      </c>
      <c r="M119" s="196">
        <v>14.175000000000001</v>
      </c>
      <c r="N119" s="196">
        <v>0.05</v>
      </c>
      <c r="O119" s="196">
        <f t="shared" si="11"/>
        <v>14.275000000000002</v>
      </c>
      <c r="P119" s="197"/>
      <c r="Q119" s="206"/>
      <c r="R119" s="201"/>
      <c r="S119" s="201"/>
      <c r="T119" s="201"/>
      <c r="U119" s="197"/>
      <c r="V119" s="208" t="s">
        <v>808</v>
      </c>
      <c r="W119" s="210" t="s">
        <v>808</v>
      </c>
      <c r="X119" s="210" t="s">
        <v>808</v>
      </c>
      <c r="Y119" s="210" t="s">
        <v>808</v>
      </c>
      <c r="Z119" s="209"/>
      <c r="AA119" s="197"/>
      <c r="AB119">
        <v>3</v>
      </c>
      <c r="AC119" t="s">
        <v>685</v>
      </c>
      <c r="AD119" t="s">
        <v>693</v>
      </c>
      <c r="AE119" t="str">
        <f t="shared" si="9"/>
        <v>ULT16</v>
      </c>
      <c r="AF119" t="str">
        <f t="shared" si="9"/>
        <v>Meggy</v>
      </c>
    </row>
    <row r="120" spans="1:32" x14ac:dyDescent="0.3">
      <c r="A120" s="204" t="s">
        <v>300</v>
      </c>
      <c r="B120" s="205" t="s">
        <v>301</v>
      </c>
      <c r="C120" s="207" t="s">
        <v>86</v>
      </c>
      <c r="D120" s="191" t="str">
        <f t="shared" si="12"/>
        <v>Nem</v>
      </c>
      <c r="E120" s="191" t="str">
        <f t="shared" si="13"/>
        <v>Nem</v>
      </c>
      <c r="F120" s="196">
        <v>0.05</v>
      </c>
      <c r="G120" s="196">
        <v>14.23</v>
      </c>
      <c r="H120" s="196">
        <f t="shared" si="10"/>
        <v>14.280000000000001</v>
      </c>
      <c r="I120" s="206"/>
      <c r="J120" s="196"/>
      <c r="K120" s="197"/>
      <c r="L120" s="196">
        <v>0.05</v>
      </c>
      <c r="M120" s="196">
        <v>14.175000000000001</v>
      </c>
      <c r="N120" s="196">
        <v>0.05</v>
      </c>
      <c r="O120" s="196">
        <f t="shared" si="11"/>
        <v>14.275000000000002</v>
      </c>
      <c r="P120" s="197"/>
      <c r="Q120" s="206"/>
      <c r="R120" s="201"/>
      <c r="S120" s="201"/>
      <c r="T120" s="201"/>
      <c r="U120" s="197"/>
      <c r="V120" s="208" t="s">
        <v>808</v>
      </c>
      <c r="W120" s="210" t="s">
        <v>808</v>
      </c>
      <c r="X120" s="210" t="s">
        <v>808</v>
      </c>
      <c r="Y120" s="210" t="s">
        <v>808</v>
      </c>
      <c r="Z120" s="209"/>
      <c r="AA120" s="197"/>
      <c r="AB120">
        <v>3</v>
      </c>
      <c r="AC120" t="s">
        <v>685</v>
      </c>
      <c r="AD120" t="s">
        <v>693</v>
      </c>
      <c r="AE120" t="str">
        <f t="shared" si="9"/>
        <v>ULT17</v>
      </c>
      <c r="AF120" t="str">
        <f t="shared" si="9"/>
        <v>Cseresznye</v>
      </c>
    </row>
    <row r="121" spans="1:32" x14ac:dyDescent="0.3">
      <c r="A121" s="204" t="s">
        <v>34</v>
      </c>
      <c r="B121" s="205" t="s">
        <v>35</v>
      </c>
      <c r="C121" s="191" t="s">
        <v>83</v>
      </c>
      <c r="D121" s="191" t="str">
        <f t="shared" si="12"/>
        <v>Nem</v>
      </c>
      <c r="E121" s="191" t="str">
        <f t="shared" si="13"/>
        <v>Igen</v>
      </c>
      <c r="F121" s="196">
        <v>0.05</v>
      </c>
      <c r="G121" s="196">
        <v>0.74</v>
      </c>
      <c r="H121" s="196">
        <f t="shared" si="10"/>
        <v>0.79</v>
      </c>
      <c r="I121" s="206"/>
      <c r="J121" s="196">
        <v>0.56000000000000005</v>
      </c>
      <c r="K121" s="197"/>
      <c r="L121" s="196">
        <v>0.05</v>
      </c>
      <c r="M121" s="196">
        <v>0.68250000000000011</v>
      </c>
      <c r="N121" s="196">
        <v>0.05</v>
      </c>
      <c r="O121" s="196">
        <f t="shared" si="11"/>
        <v>0.7825000000000002</v>
      </c>
      <c r="P121" s="197"/>
      <c r="Q121" s="206"/>
      <c r="R121" s="201">
        <v>0.5</v>
      </c>
      <c r="S121" s="196">
        <v>0.05</v>
      </c>
      <c r="T121" s="201">
        <v>0.55000000000000004</v>
      </c>
      <c r="U121" s="197"/>
      <c r="V121" s="209">
        <v>1.82</v>
      </c>
      <c r="W121" s="209">
        <v>0.05</v>
      </c>
      <c r="X121" s="209">
        <v>0.05</v>
      </c>
      <c r="Y121" s="209">
        <v>0.05</v>
      </c>
      <c r="Z121" s="209">
        <f t="shared" si="14"/>
        <v>1.9700000000000002</v>
      </c>
      <c r="AA121" s="197"/>
      <c r="AB121">
        <v>1</v>
      </c>
      <c r="AC121" t="s">
        <v>687</v>
      </c>
      <c r="AD121" t="s">
        <v>692</v>
      </c>
      <c r="AE121" t="str">
        <f t="shared" si="9"/>
        <v>KAL26</v>
      </c>
      <c r="AF121" t="str">
        <f t="shared" si="9"/>
        <v>Tavaszi tritikálé</v>
      </c>
    </row>
    <row r="122" spans="1:32" x14ac:dyDescent="0.3">
      <c r="A122" s="204" t="s">
        <v>36</v>
      </c>
      <c r="B122" s="205" t="s">
        <v>53</v>
      </c>
      <c r="C122" s="191" t="s">
        <v>83</v>
      </c>
      <c r="D122" s="191" t="str">
        <f t="shared" si="12"/>
        <v>Igen</v>
      </c>
      <c r="E122" s="191" t="str">
        <f t="shared" si="13"/>
        <v>Igen</v>
      </c>
      <c r="F122" s="196">
        <v>0.05</v>
      </c>
      <c r="G122" s="196">
        <v>0.74</v>
      </c>
      <c r="H122" s="196">
        <f t="shared" si="10"/>
        <v>0.79</v>
      </c>
      <c r="I122" s="196">
        <v>0.42</v>
      </c>
      <c r="J122" s="196">
        <v>0.56000000000000005</v>
      </c>
      <c r="K122" s="197"/>
      <c r="L122" s="196">
        <v>0.05</v>
      </c>
      <c r="M122" s="196">
        <v>0.68250000000000011</v>
      </c>
      <c r="N122" s="196">
        <v>0.05</v>
      </c>
      <c r="O122" s="196">
        <f t="shared" si="11"/>
        <v>0.7825000000000002</v>
      </c>
      <c r="P122" s="197"/>
      <c r="Q122" s="196">
        <v>0.42</v>
      </c>
      <c r="R122" s="201">
        <v>0.5</v>
      </c>
      <c r="S122" s="196">
        <v>0.05</v>
      </c>
      <c r="T122" s="201">
        <v>0.55000000000000004</v>
      </c>
      <c r="U122" s="197"/>
      <c r="V122" s="209">
        <v>1.96</v>
      </c>
      <c r="W122" s="209">
        <v>0.05</v>
      </c>
      <c r="X122" s="209">
        <v>0.05</v>
      </c>
      <c r="Y122" s="209">
        <v>0.05</v>
      </c>
      <c r="Z122" s="209">
        <f t="shared" si="14"/>
        <v>2.1099999999999994</v>
      </c>
      <c r="AA122" s="197"/>
      <c r="AB122">
        <v>1</v>
      </c>
      <c r="AC122" t="s">
        <v>687</v>
      </c>
      <c r="AD122" t="s">
        <v>692</v>
      </c>
      <c r="AE122" t="str">
        <f t="shared" si="9"/>
        <v>KAL27</v>
      </c>
      <c r="AF122" t="str">
        <f t="shared" si="9"/>
        <v>Őszi tritikálé</v>
      </c>
    </row>
    <row r="123" spans="1:32" x14ac:dyDescent="0.3">
      <c r="A123" s="204" t="s">
        <v>522</v>
      </c>
      <c r="B123" s="205" t="s">
        <v>523</v>
      </c>
      <c r="C123" s="191" t="s">
        <v>86</v>
      </c>
      <c r="D123" s="191" t="str">
        <f t="shared" si="12"/>
        <v>Nem</v>
      </c>
      <c r="E123" s="191" t="str">
        <f t="shared" si="13"/>
        <v>Igen</v>
      </c>
      <c r="F123" s="196">
        <v>0.05</v>
      </c>
      <c r="G123" s="196">
        <v>10.96</v>
      </c>
      <c r="H123" s="196">
        <f t="shared" si="10"/>
        <v>11.010000000000002</v>
      </c>
      <c r="I123" s="206"/>
      <c r="J123" s="196" t="s">
        <v>808</v>
      </c>
      <c r="K123" s="197"/>
      <c r="L123" s="196">
        <v>0.05</v>
      </c>
      <c r="M123" s="196">
        <v>10.903725000000001</v>
      </c>
      <c r="N123" s="196">
        <v>0.05</v>
      </c>
      <c r="O123" s="196">
        <f t="shared" si="11"/>
        <v>11.003725000000003</v>
      </c>
      <c r="P123" s="197"/>
      <c r="Q123" s="206"/>
      <c r="R123" s="208" t="s">
        <v>808</v>
      </c>
      <c r="S123" s="208" t="s">
        <v>808</v>
      </c>
      <c r="T123" s="196"/>
      <c r="U123" s="197"/>
      <c r="V123" s="206"/>
      <c r="W123" s="203"/>
      <c r="X123" s="203"/>
      <c r="Y123" s="203"/>
      <c r="Z123" s="203"/>
      <c r="AA123" s="197"/>
      <c r="AB123">
        <v>9</v>
      </c>
      <c r="AC123" t="s">
        <v>697</v>
      </c>
      <c r="AD123" t="s">
        <v>523</v>
      </c>
      <c r="AE123" t="str">
        <f t="shared" si="9"/>
        <v>KAL35</v>
      </c>
      <c r="AF123" t="str">
        <f t="shared" si="9"/>
        <v>Indiánrizs</v>
      </c>
    </row>
    <row r="124" spans="1:32" x14ac:dyDescent="0.3">
      <c r="A124" s="204" t="s">
        <v>526</v>
      </c>
      <c r="B124" s="205" t="s">
        <v>527</v>
      </c>
      <c r="C124" s="217" t="s">
        <v>86</v>
      </c>
      <c r="D124" s="191" t="str">
        <f t="shared" si="12"/>
        <v>Nem</v>
      </c>
      <c r="E124" s="191" t="str">
        <f t="shared" si="13"/>
        <v>Igen</v>
      </c>
      <c r="F124" s="196">
        <v>0.05</v>
      </c>
      <c r="G124" s="196">
        <v>0.69</v>
      </c>
      <c r="H124" s="196">
        <f t="shared" si="10"/>
        <v>0.74</v>
      </c>
      <c r="I124" s="206"/>
      <c r="J124" s="196" t="s">
        <v>808</v>
      </c>
      <c r="K124" s="197"/>
      <c r="L124" s="196">
        <v>0.05</v>
      </c>
      <c r="M124" s="196">
        <v>0.63945000000000007</v>
      </c>
      <c r="N124" s="196">
        <v>0.05</v>
      </c>
      <c r="O124" s="196">
        <f t="shared" si="11"/>
        <v>0.73945000000000016</v>
      </c>
      <c r="P124" s="197"/>
      <c r="Q124" s="206"/>
      <c r="R124" s="208" t="s">
        <v>808</v>
      </c>
      <c r="S124" s="208" t="s">
        <v>808</v>
      </c>
      <c r="T124" s="196"/>
      <c r="U124" s="197"/>
      <c r="V124" s="206"/>
      <c r="W124" s="203"/>
      <c r="X124" s="203"/>
      <c r="Y124" s="203"/>
      <c r="Z124" s="203"/>
      <c r="AA124" s="197"/>
      <c r="AB124">
        <v>9</v>
      </c>
      <c r="AC124" t="s">
        <v>697</v>
      </c>
      <c r="AD124" t="s">
        <v>527</v>
      </c>
      <c r="AE124" t="str">
        <f t="shared" si="9"/>
        <v>KAL38</v>
      </c>
      <c r="AF124" t="str">
        <f t="shared" si="9"/>
        <v>Fénymag</v>
      </c>
    </row>
    <row r="125" spans="1:32" x14ac:dyDescent="0.3">
      <c r="A125" s="211" t="s">
        <v>775</v>
      </c>
      <c r="B125" s="212" t="s">
        <v>776</v>
      </c>
      <c r="C125" s="218" t="s">
        <v>86</v>
      </c>
      <c r="D125" s="191" t="str">
        <f t="shared" si="12"/>
        <v>Nem</v>
      </c>
      <c r="E125" s="191" t="str">
        <f t="shared" si="13"/>
        <v>Igen</v>
      </c>
      <c r="F125" s="196">
        <v>0.05</v>
      </c>
      <c r="G125" s="196">
        <v>0.69</v>
      </c>
      <c r="H125" s="196">
        <f t="shared" si="10"/>
        <v>0.74</v>
      </c>
      <c r="I125" s="196"/>
      <c r="J125" s="196">
        <v>0.56000000000000005</v>
      </c>
      <c r="K125" s="197"/>
      <c r="L125" s="196">
        <v>0.05</v>
      </c>
      <c r="M125" s="196">
        <v>0.63945000000000007</v>
      </c>
      <c r="N125" s="196">
        <v>0.05</v>
      </c>
      <c r="O125" s="196">
        <f t="shared" si="11"/>
        <v>0.73945000000000016</v>
      </c>
      <c r="P125" s="197"/>
      <c r="Q125" s="196"/>
      <c r="R125" s="201">
        <v>0.5</v>
      </c>
      <c r="S125" s="196">
        <v>0.05</v>
      </c>
      <c r="T125" s="201">
        <v>0.55000000000000004</v>
      </c>
      <c r="U125" s="197"/>
      <c r="V125" s="214"/>
      <c r="W125" s="215"/>
      <c r="X125" s="215"/>
      <c r="Y125" s="215"/>
      <c r="Z125" s="209"/>
      <c r="AA125" s="197"/>
      <c r="AB125" s="216">
        <v>9</v>
      </c>
      <c r="AC125" s="216" t="s">
        <v>697</v>
      </c>
      <c r="AD125" s="216" t="s">
        <v>711</v>
      </c>
      <c r="AE125" s="216" t="str">
        <f t="shared" si="9"/>
        <v>KAL39</v>
      </c>
      <c r="AF125" s="216" t="str">
        <f t="shared" si="9"/>
        <v>Fekete zab (homoki zab)</v>
      </c>
    </row>
    <row r="126" spans="1:32" x14ac:dyDescent="0.3">
      <c r="A126" s="204" t="s">
        <v>306</v>
      </c>
      <c r="B126" s="212" t="s">
        <v>777</v>
      </c>
      <c r="C126" s="217" t="s">
        <v>86</v>
      </c>
      <c r="D126" s="191" t="str">
        <f t="shared" si="12"/>
        <v>Nem</v>
      </c>
      <c r="E126" s="191" t="str">
        <f t="shared" si="13"/>
        <v>Nem</v>
      </c>
      <c r="F126" s="196">
        <v>0.05</v>
      </c>
      <c r="G126" s="196">
        <v>1.1000000000000001</v>
      </c>
      <c r="H126" s="196">
        <f t="shared" si="10"/>
        <v>1.1500000000000001</v>
      </c>
      <c r="I126" s="206"/>
      <c r="J126" s="196"/>
      <c r="K126" s="197"/>
      <c r="L126" s="196">
        <v>0.05</v>
      </c>
      <c r="M126" s="196">
        <v>1.05</v>
      </c>
      <c r="N126" s="196">
        <v>0.05</v>
      </c>
      <c r="O126" s="196">
        <f t="shared" si="11"/>
        <v>1.1500000000000001</v>
      </c>
      <c r="P126" s="197"/>
      <c r="Q126" s="206"/>
      <c r="R126" s="206"/>
      <c r="S126" s="206"/>
      <c r="T126" s="196"/>
      <c r="U126" s="197"/>
      <c r="V126" s="206"/>
      <c r="W126" s="203"/>
      <c r="X126" s="203"/>
      <c r="Y126" s="203"/>
      <c r="Z126" s="203"/>
      <c r="AA126" s="197"/>
      <c r="AB126">
        <v>4</v>
      </c>
      <c r="AC126" t="s">
        <v>695</v>
      </c>
      <c r="AD126" t="s">
        <v>696</v>
      </c>
      <c r="AE126" t="str">
        <f t="shared" si="9"/>
        <v>AGF02</v>
      </c>
      <c r="AF126" t="str">
        <f t="shared" si="9"/>
        <v>Angyalgyökér (Angelika)</v>
      </c>
    </row>
    <row r="127" spans="1:32" x14ac:dyDescent="0.3">
      <c r="A127" s="204" t="s">
        <v>308</v>
      </c>
      <c r="B127" s="212" t="s">
        <v>309</v>
      </c>
      <c r="C127" s="217" t="s">
        <v>86</v>
      </c>
      <c r="D127" s="191" t="str">
        <f t="shared" si="12"/>
        <v>Nem</v>
      </c>
      <c r="E127" s="191" t="str">
        <f t="shared" si="13"/>
        <v>Nem</v>
      </c>
      <c r="F127" s="196">
        <v>0.05</v>
      </c>
      <c r="G127" s="196">
        <v>3.28</v>
      </c>
      <c r="H127" s="196">
        <f t="shared" si="10"/>
        <v>3.3299999999999996</v>
      </c>
      <c r="I127" s="206"/>
      <c r="J127" s="196"/>
      <c r="K127" s="197"/>
      <c r="L127" s="196">
        <v>0.05</v>
      </c>
      <c r="M127" s="196">
        <v>3.2235</v>
      </c>
      <c r="N127" s="196">
        <v>0.05</v>
      </c>
      <c r="O127" s="196">
        <f t="shared" si="11"/>
        <v>3.3234999999999997</v>
      </c>
      <c r="P127" s="197"/>
      <c r="Q127" s="206"/>
      <c r="R127" s="206"/>
      <c r="S127" s="206"/>
      <c r="T127" s="196"/>
      <c r="U127" s="197"/>
      <c r="V127" s="206"/>
      <c r="W127" s="203"/>
      <c r="X127" s="203"/>
      <c r="Y127" s="203"/>
      <c r="Z127" s="203"/>
      <c r="AA127" s="197"/>
      <c r="AB127">
        <v>4</v>
      </c>
      <c r="AC127" t="s">
        <v>695</v>
      </c>
      <c r="AD127" t="s">
        <v>696</v>
      </c>
      <c r="AE127" t="str">
        <f t="shared" si="9"/>
        <v>AGF03</v>
      </c>
      <c r="AF127" t="str">
        <f t="shared" si="9"/>
        <v>Kamilla</v>
      </c>
    </row>
    <row r="128" spans="1:32" x14ac:dyDescent="0.3">
      <c r="A128" s="204" t="s">
        <v>310</v>
      </c>
      <c r="B128" s="212" t="s">
        <v>311</v>
      </c>
      <c r="C128" s="217" t="s">
        <v>86</v>
      </c>
      <c r="D128" s="191" t="str">
        <f t="shared" si="12"/>
        <v>Nem</v>
      </c>
      <c r="E128" s="191" t="str">
        <f t="shared" si="13"/>
        <v>Nem</v>
      </c>
      <c r="F128" s="196">
        <v>0.05</v>
      </c>
      <c r="G128" s="196">
        <v>3.28</v>
      </c>
      <c r="H128" s="196">
        <f t="shared" si="10"/>
        <v>3.3299999999999996</v>
      </c>
      <c r="I128" s="206"/>
      <c r="J128" s="196"/>
      <c r="K128" s="197"/>
      <c r="L128" s="196">
        <v>0.05</v>
      </c>
      <c r="M128" s="196">
        <v>3.2235</v>
      </c>
      <c r="N128" s="196">
        <v>0.05</v>
      </c>
      <c r="O128" s="196">
        <f t="shared" si="11"/>
        <v>3.3234999999999997</v>
      </c>
      <c r="P128" s="197"/>
      <c r="Q128" s="206"/>
      <c r="R128" s="206"/>
      <c r="S128" s="206"/>
      <c r="T128" s="196"/>
      <c r="U128" s="197"/>
      <c r="V128" s="206"/>
      <c r="W128" s="203"/>
      <c r="X128" s="203"/>
      <c r="Y128" s="203"/>
      <c r="Z128" s="203"/>
      <c r="AA128" s="197"/>
      <c r="AB128">
        <v>4</v>
      </c>
      <c r="AC128" t="s">
        <v>695</v>
      </c>
      <c r="AD128" t="s">
        <v>696</v>
      </c>
      <c r="AE128" t="str">
        <f t="shared" si="9"/>
        <v>AGF05</v>
      </c>
      <c r="AF128" t="str">
        <f t="shared" si="9"/>
        <v>Digitalis</v>
      </c>
    </row>
    <row r="129" spans="1:32" x14ac:dyDescent="0.3">
      <c r="A129" s="204" t="s">
        <v>312</v>
      </c>
      <c r="B129" s="212" t="s">
        <v>313</v>
      </c>
      <c r="C129" s="217" t="s">
        <v>86</v>
      </c>
      <c r="D129" s="191" t="str">
        <f t="shared" si="12"/>
        <v>Nem</v>
      </c>
      <c r="E129" s="191" t="str">
        <f t="shared" si="13"/>
        <v>Nem</v>
      </c>
      <c r="F129" s="196">
        <v>0.05</v>
      </c>
      <c r="G129" s="196">
        <v>1.1000000000000001</v>
      </c>
      <c r="H129" s="196">
        <f t="shared" si="10"/>
        <v>1.1500000000000001</v>
      </c>
      <c r="I129" s="206"/>
      <c r="J129" s="196"/>
      <c r="K129" s="197"/>
      <c r="L129" s="196">
        <v>0.05</v>
      </c>
      <c r="M129" s="196">
        <v>1.05</v>
      </c>
      <c r="N129" s="196">
        <v>0.05</v>
      </c>
      <c r="O129" s="196">
        <f t="shared" si="11"/>
        <v>1.1500000000000001</v>
      </c>
      <c r="P129" s="197"/>
      <c r="Q129" s="206"/>
      <c r="R129" s="206"/>
      <c r="S129" s="206"/>
      <c r="T129" s="196"/>
      <c r="U129" s="197"/>
      <c r="V129" s="206"/>
      <c r="W129" s="203"/>
      <c r="X129" s="203"/>
      <c r="Y129" s="203"/>
      <c r="Z129" s="203"/>
      <c r="AA129" s="197"/>
      <c r="AB129">
        <v>4</v>
      </c>
      <c r="AC129" t="s">
        <v>695</v>
      </c>
      <c r="AD129" t="s">
        <v>696</v>
      </c>
      <c r="AE129" t="str">
        <f t="shared" si="9"/>
        <v>AGF06</v>
      </c>
      <c r="AF129" t="str">
        <f t="shared" si="9"/>
        <v>Tárnics</v>
      </c>
    </row>
    <row r="130" spans="1:32" x14ac:dyDescent="0.3">
      <c r="A130" s="204" t="s">
        <v>314</v>
      </c>
      <c r="B130" s="212" t="s">
        <v>315</v>
      </c>
      <c r="C130" s="217" t="s">
        <v>86</v>
      </c>
      <c r="D130" s="191" t="str">
        <f t="shared" si="12"/>
        <v>Nem</v>
      </c>
      <c r="E130" s="191" t="str">
        <f t="shared" si="13"/>
        <v>Nem</v>
      </c>
      <c r="F130" s="196">
        <v>0.05</v>
      </c>
      <c r="G130" s="196">
        <v>3.28</v>
      </c>
      <c r="H130" s="196">
        <f t="shared" si="10"/>
        <v>3.3299999999999996</v>
      </c>
      <c r="I130" s="206"/>
      <c r="J130" s="196"/>
      <c r="K130" s="197"/>
      <c r="L130" s="196">
        <v>0.05</v>
      </c>
      <c r="M130" s="196">
        <v>3.2235</v>
      </c>
      <c r="N130" s="196">
        <v>0.05</v>
      </c>
      <c r="O130" s="196">
        <f t="shared" si="11"/>
        <v>3.3234999999999997</v>
      </c>
      <c r="P130" s="197"/>
      <c r="Q130" s="206"/>
      <c r="R130" s="206"/>
      <c r="S130" s="206"/>
      <c r="T130" s="196"/>
      <c r="U130" s="197"/>
      <c r="V130" s="206"/>
      <c r="W130" s="203"/>
      <c r="X130" s="203"/>
      <c r="Y130" s="203"/>
      <c r="Z130" s="203"/>
      <c r="AA130" s="197"/>
      <c r="AB130">
        <v>4</v>
      </c>
      <c r="AC130" t="s">
        <v>695</v>
      </c>
      <c r="AD130" t="s">
        <v>696</v>
      </c>
      <c r="AE130" t="str">
        <f t="shared" si="9"/>
        <v>AGF07</v>
      </c>
      <c r="AF130" t="str">
        <f t="shared" si="9"/>
        <v>Izsóp</v>
      </c>
    </row>
    <row r="131" spans="1:32" x14ac:dyDescent="0.3">
      <c r="A131" s="204" t="s">
        <v>316</v>
      </c>
      <c r="B131" s="212" t="s">
        <v>317</v>
      </c>
      <c r="C131" s="217" t="s">
        <v>86</v>
      </c>
      <c r="D131" s="191" t="str">
        <f t="shared" si="12"/>
        <v>Nem</v>
      </c>
      <c r="E131" s="191" t="str">
        <f t="shared" si="13"/>
        <v>Nem</v>
      </c>
      <c r="F131" s="196">
        <v>0.05</v>
      </c>
      <c r="G131" s="196">
        <v>1.1000000000000001</v>
      </c>
      <c r="H131" s="196">
        <f t="shared" si="10"/>
        <v>1.1500000000000001</v>
      </c>
      <c r="I131" s="206"/>
      <c r="J131" s="196"/>
      <c r="K131" s="197"/>
      <c r="L131" s="196">
        <v>0.05</v>
      </c>
      <c r="M131" s="196">
        <v>1.05</v>
      </c>
      <c r="N131" s="196">
        <v>0.05</v>
      </c>
      <c r="O131" s="196">
        <f t="shared" si="11"/>
        <v>1.1500000000000001</v>
      </c>
      <c r="P131" s="197"/>
      <c r="Q131" s="206"/>
      <c r="R131" s="206"/>
      <c r="S131" s="206"/>
      <c r="T131" s="196"/>
      <c r="U131" s="197"/>
      <c r="V131" s="206"/>
      <c r="W131" s="203"/>
      <c r="X131" s="203"/>
      <c r="Y131" s="203"/>
      <c r="Z131" s="203"/>
      <c r="AA131" s="197"/>
      <c r="AB131">
        <v>4</v>
      </c>
      <c r="AC131" t="s">
        <v>695</v>
      </c>
      <c r="AD131" t="s">
        <v>696</v>
      </c>
      <c r="AE131" t="str">
        <f t="shared" si="9"/>
        <v>AGF08</v>
      </c>
      <c r="AF131" t="str">
        <f t="shared" si="9"/>
        <v>Jázmin</v>
      </c>
    </row>
    <row r="132" spans="1:32" x14ac:dyDescent="0.3">
      <c r="A132" s="204" t="s">
        <v>318</v>
      </c>
      <c r="B132" s="212" t="s">
        <v>319</v>
      </c>
      <c r="C132" s="217" t="s">
        <v>86</v>
      </c>
      <c r="D132" s="191" t="str">
        <f t="shared" si="12"/>
        <v>Nem</v>
      </c>
      <c r="E132" s="191" t="str">
        <f t="shared" si="13"/>
        <v>Nem</v>
      </c>
      <c r="F132" s="196">
        <v>0.05</v>
      </c>
      <c r="G132" s="196">
        <v>3.28</v>
      </c>
      <c r="H132" s="196">
        <f t="shared" si="10"/>
        <v>3.3299999999999996</v>
      </c>
      <c r="I132" s="206"/>
      <c r="J132" s="196"/>
      <c r="K132" s="197"/>
      <c r="L132" s="196">
        <v>0.05</v>
      </c>
      <c r="M132" s="196">
        <v>3.2235</v>
      </c>
      <c r="N132" s="196">
        <v>0.05</v>
      </c>
      <c r="O132" s="196">
        <f t="shared" si="11"/>
        <v>3.3234999999999997</v>
      </c>
      <c r="P132" s="197"/>
      <c r="Q132" s="206"/>
      <c r="R132" s="206"/>
      <c r="S132" s="206"/>
      <c r="T132" s="196"/>
      <c r="U132" s="197"/>
      <c r="V132" s="206"/>
      <c r="W132" s="203"/>
      <c r="X132" s="203"/>
      <c r="Y132" s="203"/>
      <c r="Z132" s="203"/>
      <c r="AA132" s="197"/>
      <c r="AB132">
        <v>4</v>
      </c>
      <c r="AC132" t="s">
        <v>695</v>
      </c>
      <c r="AD132" t="s">
        <v>696</v>
      </c>
      <c r="AE132" t="str">
        <f t="shared" si="9"/>
        <v>AGF09</v>
      </c>
      <c r="AF132" t="str">
        <f t="shared" si="9"/>
        <v>Levendula</v>
      </c>
    </row>
    <row r="133" spans="1:32" x14ac:dyDescent="0.3">
      <c r="A133" s="204" t="s">
        <v>320</v>
      </c>
      <c r="B133" s="212" t="s">
        <v>321</v>
      </c>
      <c r="C133" s="217" t="s">
        <v>86</v>
      </c>
      <c r="D133" s="191" t="str">
        <f t="shared" si="12"/>
        <v>Nem</v>
      </c>
      <c r="E133" s="191" t="str">
        <f t="shared" si="13"/>
        <v>Nem</v>
      </c>
      <c r="F133" s="196">
        <v>0.05</v>
      </c>
      <c r="G133" s="196">
        <v>1.1000000000000001</v>
      </c>
      <c r="H133" s="196">
        <f t="shared" si="10"/>
        <v>1.1500000000000001</v>
      </c>
      <c r="I133" s="206"/>
      <c r="J133" s="196"/>
      <c r="K133" s="197"/>
      <c r="L133" s="196">
        <v>0.05</v>
      </c>
      <c r="M133" s="196">
        <v>1.05</v>
      </c>
      <c r="N133" s="196">
        <v>0.05</v>
      </c>
      <c r="O133" s="196">
        <f t="shared" si="11"/>
        <v>1.1500000000000001</v>
      </c>
      <c r="P133" s="197"/>
      <c r="Q133" s="206"/>
      <c r="R133" s="206"/>
      <c r="S133" s="206"/>
      <c r="T133" s="196"/>
      <c r="U133" s="197"/>
      <c r="V133" s="206"/>
      <c r="W133" s="203"/>
      <c r="X133" s="203"/>
      <c r="Y133" s="203"/>
      <c r="Z133" s="203"/>
      <c r="AA133" s="197"/>
      <c r="AB133">
        <v>4</v>
      </c>
      <c r="AC133" t="s">
        <v>695</v>
      </c>
      <c r="AD133" t="s">
        <v>696</v>
      </c>
      <c r="AE133" t="str">
        <f t="shared" ref="AE133:AF196" si="15">A133</f>
        <v>AGF10</v>
      </c>
      <c r="AF133" t="str">
        <f t="shared" si="15"/>
        <v>Majoranna</v>
      </c>
    </row>
    <row r="134" spans="1:32" x14ac:dyDescent="0.3">
      <c r="A134" s="204" t="s">
        <v>322</v>
      </c>
      <c r="B134" s="212" t="s">
        <v>778</v>
      </c>
      <c r="C134" s="217" t="s">
        <v>86</v>
      </c>
      <c r="D134" s="191" t="str">
        <f t="shared" si="12"/>
        <v>Nem</v>
      </c>
      <c r="E134" s="191" t="str">
        <f t="shared" si="13"/>
        <v>Nem</v>
      </c>
      <c r="F134" s="196">
        <v>0.05</v>
      </c>
      <c r="G134" s="196">
        <v>3.28</v>
      </c>
      <c r="H134" s="196">
        <f t="shared" si="10"/>
        <v>3.3299999999999996</v>
      </c>
      <c r="I134" s="206"/>
      <c r="J134" s="196"/>
      <c r="K134" s="197"/>
      <c r="L134" s="196">
        <v>0.05</v>
      </c>
      <c r="M134" s="196">
        <v>3.2235</v>
      </c>
      <c r="N134" s="196">
        <v>0.05</v>
      </c>
      <c r="O134" s="196">
        <f t="shared" si="11"/>
        <v>3.3234999999999997</v>
      </c>
      <c r="P134" s="197"/>
      <c r="Q134" s="206"/>
      <c r="R134" s="206"/>
      <c r="S134" s="206"/>
      <c r="T134" s="196"/>
      <c r="U134" s="197"/>
      <c r="V134" s="206"/>
      <c r="W134" s="203"/>
      <c r="X134" s="203"/>
      <c r="Y134" s="203"/>
      <c r="Z134" s="203"/>
      <c r="AA134" s="197"/>
      <c r="AB134">
        <v>4</v>
      </c>
      <c r="AC134" t="s">
        <v>695</v>
      </c>
      <c r="AD134" t="s">
        <v>696</v>
      </c>
      <c r="AE134" t="str">
        <f t="shared" si="15"/>
        <v>AGF11</v>
      </c>
      <c r="AF134" t="str">
        <f t="shared" si="15"/>
        <v>Menta (egyéb)</v>
      </c>
    </row>
    <row r="135" spans="1:32" x14ac:dyDescent="0.3">
      <c r="A135" s="204" t="s">
        <v>324</v>
      </c>
      <c r="B135" s="212" t="s">
        <v>779</v>
      </c>
      <c r="C135" s="217" t="s">
        <v>86</v>
      </c>
      <c r="D135" s="191" t="str">
        <f t="shared" si="12"/>
        <v>Nem</v>
      </c>
      <c r="E135" s="191" t="str">
        <f t="shared" si="13"/>
        <v>Nem</v>
      </c>
      <c r="F135" s="196">
        <v>0.05</v>
      </c>
      <c r="G135" s="196">
        <v>0.56000000000000005</v>
      </c>
      <c r="H135" s="196">
        <f t="shared" ref="H135:H198" si="16">F135+G135</f>
        <v>0.6100000000000001</v>
      </c>
      <c r="I135" s="206"/>
      <c r="J135" s="196"/>
      <c r="K135" s="197"/>
      <c r="L135" s="196">
        <v>0.05</v>
      </c>
      <c r="M135" s="196">
        <v>0.504</v>
      </c>
      <c r="N135" s="196">
        <v>0.05</v>
      </c>
      <c r="O135" s="196">
        <f t="shared" ref="O135:O198" si="17">L135+M135+N135</f>
        <v>0.60400000000000009</v>
      </c>
      <c r="P135" s="197"/>
      <c r="Q135" s="206"/>
      <c r="R135" s="206"/>
      <c r="S135" s="206"/>
      <c r="T135" s="196"/>
      <c r="U135" s="197"/>
      <c r="V135" s="206"/>
      <c r="W135" s="203"/>
      <c r="X135" s="203"/>
      <c r="Y135" s="203"/>
      <c r="Z135" s="203"/>
      <c r="AA135" s="197"/>
      <c r="AB135">
        <v>4</v>
      </c>
      <c r="AC135" t="s">
        <v>695</v>
      </c>
      <c r="AD135" t="s">
        <v>696</v>
      </c>
      <c r="AE135" t="str">
        <f t="shared" si="15"/>
        <v>AGF12</v>
      </c>
      <c r="AF135" t="str">
        <f t="shared" si="15"/>
        <v>Meténg (egyéb)</v>
      </c>
    </row>
    <row r="136" spans="1:32" x14ac:dyDescent="0.3">
      <c r="A136" s="204" t="s">
        <v>326</v>
      </c>
      <c r="B136" s="212" t="s">
        <v>327</v>
      </c>
      <c r="C136" s="217" t="s">
        <v>86</v>
      </c>
      <c r="D136" s="191" t="str">
        <f t="shared" ref="D136:D199" si="18">IF($I136&lt;&gt;0,"Igen","Nem")</f>
        <v>Nem</v>
      </c>
      <c r="E136" s="191" t="str">
        <f t="shared" si="13"/>
        <v>Nem</v>
      </c>
      <c r="F136" s="196">
        <v>0.05</v>
      </c>
      <c r="G136" s="196">
        <v>1.1000000000000001</v>
      </c>
      <c r="H136" s="196">
        <f t="shared" si="16"/>
        <v>1.1500000000000001</v>
      </c>
      <c r="I136" s="206"/>
      <c r="J136" s="196"/>
      <c r="K136" s="197"/>
      <c r="L136" s="196">
        <v>0.05</v>
      </c>
      <c r="M136" s="196">
        <v>1.05</v>
      </c>
      <c r="N136" s="196">
        <v>0.05</v>
      </c>
      <c r="O136" s="196">
        <f t="shared" si="17"/>
        <v>1.1500000000000001</v>
      </c>
      <c r="P136" s="197"/>
      <c r="Q136" s="206"/>
      <c r="R136" s="206"/>
      <c r="S136" s="206"/>
      <c r="T136" s="196"/>
      <c r="U136" s="197"/>
      <c r="V136" s="206"/>
      <c r="W136" s="203"/>
      <c r="X136" s="203"/>
      <c r="Y136" s="203"/>
      <c r="Z136" s="203"/>
      <c r="AA136" s="197"/>
      <c r="AB136">
        <v>4</v>
      </c>
      <c r="AC136" t="s">
        <v>695</v>
      </c>
      <c r="AD136" t="s">
        <v>696</v>
      </c>
      <c r="AE136" t="str">
        <f t="shared" si="15"/>
        <v>AGF13</v>
      </c>
      <c r="AF136" t="str">
        <f t="shared" si="15"/>
        <v>Utifű (Psyllium)</v>
      </c>
    </row>
    <row r="137" spans="1:32" x14ac:dyDescent="0.3">
      <c r="A137" s="204" t="s">
        <v>328</v>
      </c>
      <c r="B137" s="212" t="s">
        <v>329</v>
      </c>
      <c r="C137" s="217" t="s">
        <v>86</v>
      </c>
      <c r="D137" s="191" t="str">
        <f t="shared" si="18"/>
        <v>Nem</v>
      </c>
      <c r="E137" s="191" t="str">
        <f t="shared" si="13"/>
        <v>Nem</v>
      </c>
      <c r="F137" s="196">
        <v>0.05</v>
      </c>
      <c r="G137" s="196">
        <v>1.1000000000000001</v>
      </c>
      <c r="H137" s="196">
        <f t="shared" si="16"/>
        <v>1.1500000000000001</v>
      </c>
      <c r="I137" s="206"/>
      <c r="J137" s="196"/>
      <c r="K137" s="197"/>
      <c r="L137" s="196">
        <v>0.05</v>
      </c>
      <c r="M137" s="196">
        <v>1.05</v>
      </c>
      <c r="N137" s="196">
        <v>0.05</v>
      </c>
      <c r="O137" s="196">
        <f t="shared" si="17"/>
        <v>1.1500000000000001</v>
      </c>
      <c r="P137" s="197"/>
      <c r="Q137" s="206"/>
      <c r="R137" s="206"/>
      <c r="S137" s="206"/>
      <c r="T137" s="196"/>
      <c r="U137" s="197"/>
      <c r="V137" s="206"/>
      <c r="W137" s="203"/>
      <c r="X137" s="203"/>
      <c r="Y137" s="203"/>
      <c r="Z137" s="203"/>
      <c r="AA137" s="197"/>
      <c r="AB137">
        <v>4</v>
      </c>
      <c r="AC137" t="s">
        <v>695</v>
      </c>
      <c r="AD137" t="s">
        <v>696</v>
      </c>
      <c r="AE137" t="str">
        <f t="shared" si="15"/>
        <v>AGF14</v>
      </c>
      <c r="AF137" t="str">
        <f t="shared" si="15"/>
        <v>Sáfrány</v>
      </c>
    </row>
    <row r="138" spans="1:32" x14ac:dyDescent="0.3">
      <c r="A138" s="204" t="s">
        <v>330</v>
      </c>
      <c r="B138" s="212" t="s">
        <v>331</v>
      </c>
      <c r="C138" s="217" t="s">
        <v>86</v>
      </c>
      <c r="D138" s="191" t="str">
        <f t="shared" si="18"/>
        <v>Nem</v>
      </c>
      <c r="E138" s="191" t="str">
        <f t="shared" si="13"/>
        <v>Nem</v>
      </c>
      <c r="F138" s="196">
        <v>0.05</v>
      </c>
      <c r="G138" s="196">
        <v>3.28</v>
      </c>
      <c r="H138" s="196">
        <f t="shared" si="16"/>
        <v>3.3299999999999996</v>
      </c>
      <c r="I138" s="206"/>
      <c r="J138" s="196"/>
      <c r="K138" s="197"/>
      <c r="L138" s="196">
        <v>0.05</v>
      </c>
      <c r="M138" s="196">
        <v>3.2235</v>
      </c>
      <c r="N138" s="196">
        <v>0.05</v>
      </c>
      <c r="O138" s="196">
        <f t="shared" si="17"/>
        <v>3.3234999999999997</v>
      </c>
      <c r="P138" s="197"/>
      <c r="Q138" s="206"/>
      <c r="R138" s="206"/>
      <c r="S138" s="206"/>
      <c r="T138" s="196"/>
      <c r="U138" s="197"/>
      <c r="V138" s="206"/>
      <c r="W138" s="203"/>
      <c r="X138" s="203"/>
      <c r="Y138" s="203"/>
      <c r="Z138" s="203"/>
      <c r="AA138" s="197"/>
      <c r="AB138">
        <v>4</v>
      </c>
      <c r="AC138" t="s">
        <v>695</v>
      </c>
      <c r="AD138" t="s">
        <v>696</v>
      </c>
      <c r="AE138" t="str">
        <f t="shared" si="15"/>
        <v>AGF15</v>
      </c>
      <c r="AF138" t="str">
        <f t="shared" si="15"/>
        <v>Körömvirág</v>
      </c>
    </row>
    <row r="139" spans="1:32" x14ac:dyDescent="0.3">
      <c r="A139" s="204" t="s">
        <v>332</v>
      </c>
      <c r="B139" s="212" t="s">
        <v>333</v>
      </c>
      <c r="C139" s="217" t="s">
        <v>86</v>
      </c>
      <c r="D139" s="191" t="str">
        <f t="shared" si="18"/>
        <v>Nem</v>
      </c>
      <c r="E139" s="191" t="str">
        <f t="shared" si="13"/>
        <v>Nem</v>
      </c>
      <c r="F139" s="196">
        <v>0.05</v>
      </c>
      <c r="G139" s="196">
        <v>1.1000000000000001</v>
      </c>
      <c r="H139" s="196">
        <f t="shared" si="16"/>
        <v>1.1500000000000001</v>
      </c>
      <c r="I139" s="206"/>
      <c r="J139" s="196"/>
      <c r="K139" s="197"/>
      <c r="L139" s="196">
        <v>0.05</v>
      </c>
      <c r="M139" s="196">
        <v>1.05</v>
      </c>
      <c r="N139" s="196">
        <v>0.05</v>
      </c>
      <c r="O139" s="196">
        <f t="shared" si="17"/>
        <v>1.1500000000000001</v>
      </c>
      <c r="P139" s="197"/>
      <c r="Q139" s="206"/>
      <c r="R139" s="206"/>
      <c r="S139" s="206"/>
      <c r="T139" s="196"/>
      <c r="U139" s="197"/>
      <c r="V139" s="206"/>
      <c r="W139" s="203"/>
      <c r="X139" s="203"/>
      <c r="Y139" s="203"/>
      <c r="Z139" s="203"/>
      <c r="AA139" s="197"/>
      <c r="AB139">
        <v>4</v>
      </c>
      <c r="AC139" t="s">
        <v>695</v>
      </c>
      <c r="AD139" t="s">
        <v>696</v>
      </c>
      <c r="AE139" t="str">
        <f t="shared" si="15"/>
        <v>AGF17</v>
      </c>
      <c r="AF139" t="str">
        <f t="shared" si="15"/>
        <v>Macskagyökérfű</v>
      </c>
    </row>
    <row r="140" spans="1:32" x14ac:dyDescent="0.3">
      <c r="A140" s="204" t="s">
        <v>334</v>
      </c>
      <c r="B140" s="212" t="s">
        <v>335</v>
      </c>
      <c r="C140" s="217" t="s">
        <v>86</v>
      </c>
      <c r="D140" s="191" t="str">
        <f t="shared" si="18"/>
        <v>Nem</v>
      </c>
      <c r="E140" s="191" t="str">
        <f t="shared" si="13"/>
        <v>Nem</v>
      </c>
      <c r="F140" s="196">
        <v>0.05</v>
      </c>
      <c r="G140" s="196">
        <v>3.28</v>
      </c>
      <c r="H140" s="196">
        <f t="shared" si="16"/>
        <v>3.3299999999999996</v>
      </c>
      <c r="I140" s="206"/>
      <c r="J140" s="196"/>
      <c r="K140" s="197"/>
      <c r="L140" s="196">
        <v>0.05</v>
      </c>
      <c r="M140" s="196">
        <v>3.2235</v>
      </c>
      <c r="N140" s="196">
        <v>0.05</v>
      </c>
      <c r="O140" s="196">
        <f t="shared" si="17"/>
        <v>3.3234999999999997</v>
      </c>
      <c r="P140" s="197"/>
      <c r="Q140" s="206"/>
      <c r="R140" s="206"/>
      <c r="S140" s="206"/>
      <c r="T140" s="196"/>
      <c r="U140" s="197"/>
      <c r="V140" s="206"/>
      <c r="W140" s="203"/>
      <c r="X140" s="203"/>
      <c r="Y140" s="203"/>
      <c r="Z140" s="203"/>
      <c r="AA140" s="197"/>
      <c r="AB140">
        <v>4</v>
      </c>
      <c r="AC140" t="s">
        <v>695</v>
      </c>
      <c r="AD140" t="s">
        <v>696</v>
      </c>
      <c r="AE140" t="str">
        <f t="shared" si="15"/>
        <v>AGF18</v>
      </c>
      <c r="AF140" t="str">
        <f t="shared" si="15"/>
        <v>Tárkony</v>
      </c>
    </row>
    <row r="141" spans="1:32" x14ac:dyDescent="0.3">
      <c r="A141" s="204" t="s">
        <v>336</v>
      </c>
      <c r="B141" s="212" t="s">
        <v>337</v>
      </c>
      <c r="C141" s="217" t="s">
        <v>86</v>
      </c>
      <c r="D141" s="191" t="str">
        <f t="shared" si="18"/>
        <v>Nem</v>
      </c>
      <c r="E141" s="191" t="str">
        <f t="shared" si="13"/>
        <v>Nem</v>
      </c>
      <c r="F141" s="196">
        <v>0.05</v>
      </c>
      <c r="G141" s="196">
        <v>3.28</v>
      </c>
      <c r="H141" s="196">
        <f t="shared" si="16"/>
        <v>3.3299999999999996</v>
      </c>
      <c r="I141" s="206"/>
      <c r="J141" s="196"/>
      <c r="K141" s="197"/>
      <c r="L141" s="196">
        <v>0.05</v>
      </c>
      <c r="M141" s="196">
        <v>3.2235</v>
      </c>
      <c r="N141" s="196">
        <v>0.05</v>
      </c>
      <c r="O141" s="196">
        <f t="shared" si="17"/>
        <v>3.3234999999999997</v>
      </c>
      <c r="P141" s="197"/>
      <c r="Q141" s="206"/>
      <c r="R141" s="206"/>
      <c r="S141" s="206"/>
      <c r="T141" s="196"/>
      <c r="U141" s="197"/>
      <c r="V141" s="206"/>
      <c r="W141" s="203"/>
      <c r="X141" s="203"/>
      <c r="Y141" s="203"/>
      <c r="Z141" s="203"/>
      <c r="AA141" s="197"/>
      <c r="AB141">
        <v>4</v>
      </c>
      <c r="AC141" t="s">
        <v>695</v>
      </c>
      <c r="AD141" t="s">
        <v>696</v>
      </c>
      <c r="AE141" t="str">
        <f t="shared" si="15"/>
        <v>AGF19</v>
      </c>
      <c r="AF141" t="str">
        <f t="shared" si="15"/>
        <v>Fűszerkömény</v>
      </c>
    </row>
    <row r="142" spans="1:32" x14ac:dyDescent="0.3">
      <c r="A142" s="204" t="s">
        <v>338</v>
      </c>
      <c r="B142" s="212" t="s">
        <v>339</v>
      </c>
      <c r="C142" s="217" t="s">
        <v>86</v>
      </c>
      <c r="D142" s="191" t="str">
        <f t="shared" si="18"/>
        <v>Nem</v>
      </c>
      <c r="E142" s="191" t="str">
        <f t="shared" si="13"/>
        <v>Nem</v>
      </c>
      <c r="F142" s="196">
        <v>0.05</v>
      </c>
      <c r="G142" s="196">
        <v>3.28</v>
      </c>
      <c r="H142" s="196">
        <f t="shared" si="16"/>
        <v>3.3299999999999996</v>
      </c>
      <c r="I142" s="206"/>
      <c r="J142" s="196"/>
      <c r="K142" s="197"/>
      <c r="L142" s="196">
        <v>0.05</v>
      </c>
      <c r="M142" s="196">
        <v>3.2235</v>
      </c>
      <c r="N142" s="196">
        <v>0.05</v>
      </c>
      <c r="O142" s="196">
        <f t="shared" si="17"/>
        <v>3.3234999999999997</v>
      </c>
      <c r="P142" s="197"/>
      <c r="Q142" s="206"/>
      <c r="R142" s="206"/>
      <c r="S142" s="206"/>
      <c r="T142" s="196"/>
      <c r="U142" s="197"/>
      <c r="V142" s="206"/>
      <c r="W142" s="203"/>
      <c r="X142" s="203"/>
      <c r="Y142" s="203"/>
      <c r="Z142" s="203"/>
      <c r="AA142" s="197"/>
      <c r="AB142">
        <v>4</v>
      </c>
      <c r="AC142" t="s">
        <v>695</v>
      </c>
      <c r="AD142" t="s">
        <v>696</v>
      </c>
      <c r="AE142" t="str">
        <f t="shared" si="15"/>
        <v>AGF20</v>
      </c>
      <c r="AF142" t="str">
        <f t="shared" si="15"/>
        <v>Citromfű</v>
      </c>
    </row>
    <row r="143" spans="1:32" x14ac:dyDescent="0.3">
      <c r="A143" s="204" t="s">
        <v>340</v>
      </c>
      <c r="B143" s="212" t="s">
        <v>341</v>
      </c>
      <c r="C143" s="217" t="s">
        <v>86</v>
      </c>
      <c r="D143" s="191" t="str">
        <f t="shared" si="18"/>
        <v>Nem</v>
      </c>
      <c r="E143" s="191" t="str">
        <f t="shared" si="13"/>
        <v>Nem</v>
      </c>
      <c r="F143" s="196">
        <v>0.05</v>
      </c>
      <c r="G143" s="196">
        <v>3.28</v>
      </c>
      <c r="H143" s="196">
        <f t="shared" si="16"/>
        <v>3.3299999999999996</v>
      </c>
      <c r="I143" s="206"/>
      <c r="J143" s="196"/>
      <c r="K143" s="197"/>
      <c r="L143" s="196">
        <v>0.05</v>
      </c>
      <c r="M143" s="196">
        <v>3.2235</v>
      </c>
      <c r="N143" s="196">
        <v>0.05</v>
      </c>
      <c r="O143" s="196">
        <f t="shared" si="17"/>
        <v>3.3234999999999997</v>
      </c>
      <c r="P143" s="197"/>
      <c r="Q143" s="206"/>
      <c r="R143" s="206"/>
      <c r="S143" s="206"/>
      <c r="T143" s="196"/>
      <c r="U143" s="197"/>
      <c r="V143" s="206"/>
      <c r="W143" s="203"/>
      <c r="X143" s="203"/>
      <c r="Y143" s="203"/>
      <c r="Z143" s="203"/>
      <c r="AA143" s="197"/>
      <c r="AB143">
        <v>4</v>
      </c>
      <c r="AC143" t="s">
        <v>695</v>
      </c>
      <c r="AD143" t="s">
        <v>696</v>
      </c>
      <c r="AE143" t="str">
        <f t="shared" si="15"/>
        <v>AGF21</v>
      </c>
      <c r="AF143" t="str">
        <f t="shared" si="15"/>
        <v>Bazsalikom</v>
      </c>
    </row>
    <row r="144" spans="1:32" x14ac:dyDescent="0.3">
      <c r="A144" s="204" t="s">
        <v>342</v>
      </c>
      <c r="B144" s="212" t="s">
        <v>343</v>
      </c>
      <c r="C144" s="217" t="s">
        <v>86</v>
      </c>
      <c r="D144" s="191" t="str">
        <f t="shared" si="18"/>
        <v>Nem</v>
      </c>
      <c r="E144" s="191" t="str">
        <f t="shared" si="13"/>
        <v>Nem</v>
      </c>
      <c r="F144" s="196">
        <v>0.05</v>
      </c>
      <c r="G144" s="196">
        <v>3.28</v>
      </c>
      <c r="H144" s="196">
        <f t="shared" si="16"/>
        <v>3.3299999999999996</v>
      </c>
      <c r="I144" s="206"/>
      <c r="J144" s="196"/>
      <c r="K144" s="197"/>
      <c r="L144" s="196">
        <v>0.05</v>
      </c>
      <c r="M144" s="196">
        <v>3.2235</v>
      </c>
      <c r="N144" s="196">
        <v>0.05</v>
      </c>
      <c r="O144" s="196">
        <f t="shared" si="17"/>
        <v>3.3234999999999997</v>
      </c>
      <c r="P144" s="197"/>
      <c r="Q144" s="206"/>
      <c r="R144" s="206"/>
      <c r="S144" s="206"/>
      <c r="T144" s="196"/>
      <c r="U144" s="197"/>
      <c r="V144" s="206"/>
      <c r="W144" s="203"/>
      <c r="X144" s="203"/>
      <c r="Y144" s="203"/>
      <c r="Z144" s="203"/>
      <c r="AA144" s="197"/>
      <c r="AB144">
        <v>4</v>
      </c>
      <c r="AC144" t="s">
        <v>695</v>
      </c>
      <c r="AD144" t="s">
        <v>696</v>
      </c>
      <c r="AE144" t="str">
        <f t="shared" si="15"/>
        <v>AGF22</v>
      </c>
      <c r="AF144" t="str">
        <f t="shared" si="15"/>
        <v>Rozmaring</v>
      </c>
    </row>
    <row r="145" spans="1:32" x14ac:dyDescent="0.3">
      <c r="A145" s="204" t="s">
        <v>344</v>
      </c>
      <c r="B145" s="212" t="s">
        <v>345</v>
      </c>
      <c r="C145" s="217" t="s">
        <v>86</v>
      </c>
      <c r="D145" s="191" t="str">
        <f t="shared" si="18"/>
        <v>Nem</v>
      </c>
      <c r="E145" s="191" t="str">
        <f t="shared" si="13"/>
        <v>Nem</v>
      </c>
      <c r="F145" s="196">
        <v>0.05</v>
      </c>
      <c r="G145" s="196">
        <v>3.28</v>
      </c>
      <c r="H145" s="196">
        <f t="shared" si="16"/>
        <v>3.3299999999999996</v>
      </c>
      <c r="I145" s="206"/>
      <c r="J145" s="196"/>
      <c r="K145" s="197"/>
      <c r="L145" s="196">
        <v>0.05</v>
      </c>
      <c r="M145" s="196">
        <v>3.2235</v>
      </c>
      <c r="N145" s="196">
        <v>0.05</v>
      </c>
      <c r="O145" s="196">
        <f t="shared" si="17"/>
        <v>3.3234999999999997</v>
      </c>
      <c r="P145" s="197"/>
      <c r="Q145" s="206"/>
      <c r="R145" s="206"/>
      <c r="S145" s="206"/>
      <c r="T145" s="196"/>
      <c r="U145" s="197"/>
      <c r="V145" s="206"/>
      <c r="W145" s="203"/>
      <c r="X145" s="203"/>
      <c r="Y145" s="203"/>
      <c r="Z145" s="203"/>
      <c r="AA145" s="197"/>
      <c r="AB145">
        <v>4</v>
      </c>
      <c r="AC145" t="s">
        <v>695</v>
      </c>
      <c r="AD145" t="s">
        <v>696</v>
      </c>
      <c r="AE145" t="str">
        <f t="shared" si="15"/>
        <v>AGF23</v>
      </c>
      <c r="AF145" t="str">
        <f t="shared" si="15"/>
        <v>Lestyán</v>
      </c>
    </row>
    <row r="146" spans="1:32" x14ac:dyDescent="0.3">
      <c r="A146" s="204" t="s">
        <v>346</v>
      </c>
      <c r="B146" s="212" t="s">
        <v>347</v>
      </c>
      <c r="C146" s="217" t="s">
        <v>86</v>
      </c>
      <c r="D146" s="191" t="str">
        <f t="shared" si="18"/>
        <v>Nem</v>
      </c>
      <c r="E146" s="191" t="str">
        <f t="shared" si="13"/>
        <v>Nem</v>
      </c>
      <c r="F146" s="196">
        <v>0.05</v>
      </c>
      <c r="G146" s="196">
        <v>1.1000000000000001</v>
      </c>
      <c r="H146" s="196">
        <f t="shared" si="16"/>
        <v>1.1500000000000001</v>
      </c>
      <c r="I146" s="206"/>
      <c r="J146" s="196"/>
      <c r="K146" s="197"/>
      <c r="L146" s="196">
        <v>0.05</v>
      </c>
      <c r="M146" s="196">
        <v>1.05</v>
      </c>
      <c r="N146" s="196">
        <v>0.05</v>
      </c>
      <c r="O146" s="196">
        <f t="shared" si="17"/>
        <v>1.1500000000000001</v>
      </c>
      <c r="P146" s="197"/>
      <c r="Q146" s="206"/>
      <c r="R146" s="206"/>
      <c r="S146" s="206"/>
      <c r="T146" s="196"/>
      <c r="U146" s="197"/>
      <c r="V146" s="206"/>
      <c r="W146" s="203"/>
      <c r="X146" s="203"/>
      <c r="Y146" s="203"/>
      <c r="Z146" s="203"/>
      <c r="AA146" s="197"/>
      <c r="AB146">
        <v>4</v>
      </c>
      <c r="AC146" t="s">
        <v>695</v>
      </c>
      <c r="AD146" t="s">
        <v>696</v>
      </c>
      <c r="AE146" t="str">
        <f t="shared" si="15"/>
        <v>AGF24</v>
      </c>
      <c r="AF146" t="str">
        <f t="shared" si="15"/>
        <v>Szöszös ökörfarkkóró</v>
      </c>
    </row>
    <row r="147" spans="1:32" x14ac:dyDescent="0.3">
      <c r="A147" s="204" t="s">
        <v>348</v>
      </c>
      <c r="B147" s="212" t="s">
        <v>349</v>
      </c>
      <c r="C147" s="217" t="s">
        <v>86</v>
      </c>
      <c r="D147" s="191" t="str">
        <f t="shared" si="18"/>
        <v>Nem</v>
      </c>
      <c r="E147" s="191" t="str">
        <f t="shared" si="13"/>
        <v>Nem</v>
      </c>
      <c r="F147" s="196">
        <v>0.05</v>
      </c>
      <c r="G147" s="196">
        <v>3.28</v>
      </c>
      <c r="H147" s="196">
        <f t="shared" si="16"/>
        <v>3.3299999999999996</v>
      </c>
      <c r="I147" s="206"/>
      <c r="J147" s="196"/>
      <c r="K147" s="197"/>
      <c r="L147" s="196">
        <v>0.05</v>
      </c>
      <c r="M147" s="196">
        <v>3.2235</v>
      </c>
      <c r="N147" s="196">
        <v>0.05</v>
      </c>
      <c r="O147" s="196">
        <f t="shared" si="17"/>
        <v>3.3234999999999997</v>
      </c>
      <c r="P147" s="197"/>
      <c r="Q147" s="206"/>
      <c r="R147" s="206"/>
      <c r="S147" s="206"/>
      <c r="T147" s="196"/>
      <c r="U147" s="197"/>
      <c r="V147" s="206"/>
      <c r="W147" s="203"/>
      <c r="X147" s="203"/>
      <c r="Y147" s="203"/>
      <c r="Z147" s="203"/>
      <c r="AA147" s="197"/>
      <c r="AB147">
        <v>4</v>
      </c>
      <c r="AC147" t="s">
        <v>695</v>
      </c>
      <c r="AD147" t="s">
        <v>696</v>
      </c>
      <c r="AE147" t="str">
        <f t="shared" si="15"/>
        <v>AGF25</v>
      </c>
      <c r="AF147" t="str">
        <f t="shared" si="15"/>
        <v>Anyarozs</v>
      </c>
    </row>
    <row r="148" spans="1:32" x14ac:dyDescent="0.3">
      <c r="A148" s="204" t="s">
        <v>350</v>
      </c>
      <c r="B148" s="212" t="s">
        <v>351</v>
      </c>
      <c r="C148" s="217" t="s">
        <v>86</v>
      </c>
      <c r="D148" s="191" t="str">
        <f t="shared" si="18"/>
        <v>Nem</v>
      </c>
      <c r="E148" s="191" t="str">
        <f t="shared" si="13"/>
        <v>Nem</v>
      </c>
      <c r="F148" s="196">
        <v>0.05</v>
      </c>
      <c r="G148" s="196">
        <v>1.1000000000000001</v>
      </c>
      <c r="H148" s="196">
        <f t="shared" si="16"/>
        <v>1.1500000000000001</v>
      </c>
      <c r="I148" s="206"/>
      <c r="J148" s="196"/>
      <c r="K148" s="197"/>
      <c r="L148" s="196">
        <v>0.05</v>
      </c>
      <c r="M148" s="196">
        <v>1.05</v>
      </c>
      <c r="N148" s="196">
        <v>0.05</v>
      </c>
      <c r="O148" s="196">
        <f t="shared" si="17"/>
        <v>1.1500000000000001</v>
      </c>
      <c r="P148" s="197"/>
      <c r="Q148" s="206"/>
      <c r="R148" s="206"/>
      <c r="S148" s="206"/>
      <c r="T148" s="196"/>
      <c r="U148" s="197"/>
      <c r="V148" s="206"/>
      <c r="W148" s="203"/>
      <c r="X148" s="203"/>
      <c r="Y148" s="203"/>
      <c r="Z148" s="203"/>
      <c r="AA148" s="197"/>
      <c r="AB148">
        <v>4</v>
      </c>
      <c r="AC148" t="s">
        <v>695</v>
      </c>
      <c r="AD148" t="s">
        <v>696</v>
      </c>
      <c r="AE148" t="str">
        <f t="shared" si="15"/>
        <v>AGF26</v>
      </c>
      <c r="AF148" t="str">
        <f t="shared" si="15"/>
        <v>Kapor</v>
      </c>
    </row>
    <row r="149" spans="1:32" x14ac:dyDescent="0.3">
      <c r="A149" s="204" t="s">
        <v>352</v>
      </c>
      <c r="B149" s="212" t="s">
        <v>353</v>
      </c>
      <c r="C149" s="217" t="s">
        <v>86</v>
      </c>
      <c r="D149" s="191" t="str">
        <f t="shared" si="18"/>
        <v>Nem</v>
      </c>
      <c r="E149" s="191" t="str">
        <f t="shared" si="13"/>
        <v>Nem</v>
      </c>
      <c r="F149" s="196">
        <v>0.05</v>
      </c>
      <c r="G149" s="196">
        <v>3.28</v>
      </c>
      <c r="H149" s="196">
        <f t="shared" si="16"/>
        <v>3.3299999999999996</v>
      </c>
      <c r="I149" s="206"/>
      <c r="J149" s="196"/>
      <c r="K149" s="197"/>
      <c r="L149" s="196">
        <v>0.05</v>
      </c>
      <c r="M149" s="196">
        <v>3.2235</v>
      </c>
      <c r="N149" s="196">
        <v>0.05</v>
      </c>
      <c r="O149" s="196">
        <f t="shared" si="17"/>
        <v>3.3234999999999997</v>
      </c>
      <c r="P149" s="197"/>
      <c r="Q149" s="206"/>
      <c r="R149" s="206"/>
      <c r="S149" s="206"/>
      <c r="T149" s="196"/>
      <c r="U149" s="197"/>
      <c r="V149" s="206"/>
      <c r="W149" s="203"/>
      <c r="X149" s="203"/>
      <c r="Y149" s="203"/>
      <c r="Z149" s="203"/>
      <c r="AA149" s="197"/>
      <c r="AB149">
        <v>4</v>
      </c>
      <c r="AC149" t="s">
        <v>695</v>
      </c>
      <c r="AD149" t="s">
        <v>696</v>
      </c>
      <c r="AE149" t="str">
        <f t="shared" si="15"/>
        <v>AGF28</v>
      </c>
      <c r="AF149" t="str">
        <f t="shared" si="15"/>
        <v>Ánizs</v>
      </c>
    </row>
    <row r="150" spans="1:32" x14ac:dyDescent="0.3">
      <c r="A150" s="204" t="s">
        <v>354</v>
      </c>
      <c r="B150" s="212" t="s">
        <v>780</v>
      </c>
      <c r="C150" s="217" t="s">
        <v>86</v>
      </c>
      <c r="D150" s="191" t="str">
        <f t="shared" si="18"/>
        <v>Nem</v>
      </c>
      <c r="E150" s="191" t="str">
        <f t="shared" ref="E150:E213" si="19">IF(J150&lt;&gt;0,"Igen","Nem")</f>
        <v>Nem</v>
      </c>
      <c r="F150" s="196">
        <v>0.05</v>
      </c>
      <c r="G150" s="196">
        <v>3.28</v>
      </c>
      <c r="H150" s="196">
        <f t="shared" si="16"/>
        <v>3.3299999999999996</v>
      </c>
      <c r="I150" s="206"/>
      <c r="J150" s="196"/>
      <c r="K150" s="197"/>
      <c r="L150" s="196">
        <v>0.05</v>
      </c>
      <c r="M150" s="196">
        <v>3.2235</v>
      </c>
      <c r="N150" s="196">
        <v>0.05</v>
      </c>
      <c r="O150" s="196">
        <f t="shared" si="17"/>
        <v>3.3234999999999997</v>
      </c>
      <c r="P150" s="197"/>
      <c r="Q150" s="206"/>
      <c r="R150" s="206"/>
      <c r="S150" s="206"/>
      <c r="T150" s="196"/>
      <c r="U150" s="197"/>
      <c r="V150" s="206"/>
      <c r="W150" s="203"/>
      <c r="X150" s="203"/>
      <c r="Y150" s="203"/>
      <c r="Z150" s="203"/>
      <c r="AA150" s="197"/>
      <c r="AB150">
        <v>4</v>
      </c>
      <c r="AC150" t="s">
        <v>695</v>
      </c>
      <c r="AD150" t="s">
        <v>696</v>
      </c>
      <c r="AE150" t="str">
        <f t="shared" si="15"/>
        <v>AGF29</v>
      </c>
      <c r="AF150" t="str">
        <f t="shared" si="15"/>
        <v>Borsikafű (egyéb)</v>
      </c>
    </row>
    <row r="151" spans="1:32" x14ac:dyDescent="0.3">
      <c r="A151" s="204" t="s">
        <v>356</v>
      </c>
      <c r="B151" s="205" t="s">
        <v>357</v>
      </c>
      <c r="C151" s="217" t="s">
        <v>86</v>
      </c>
      <c r="D151" s="191" t="str">
        <f t="shared" si="18"/>
        <v>Nem</v>
      </c>
      <c r="E151" s="191" t="str">
        <f t="shared" si="19"/>
        <v>Nem</v>
      </c>
      <c r="F151" s="196">
        <v>0.05</v>
      </c>
      <c r="G151" s="196">
        <v>1.1000000000000001</v>
      </c>
      <c r="H151" s="196">
        <f t="shared" si="16"/>
        <v>1.1500000000000001</v>
      </c>
      <c r="I151" s="206"/>
      <c r="J151" s="196"/>
      <c r="K151" s="197"/>
      <c r="L151" s="196">
        <v>0.05</v>
      </c>
      <c r="M151" s="196">
        <v>1.05</v>
      </c>
      <c r="N151" s="196">
        <v>0.05</v>
      </c>
      <c r="O151" s="196">
        <f t="shared" si="17"/>
        <v>1.1500000000000001</v>
      </c>
      <c r="P151" s="197"/>
      <c r="Q151" s="206"/>
      <c r="R151" s="206"/>
      <c r="S151" s="206"/>
      <c r="T151" s="196"/>
      <c r="U151" s="197"/>
      <c r="V151" s="206"/>
      <c r="W151" s="203"/>
      <c r="X151" s="203"/>
      <c r="Y151" s="203"/>
      <c r="Z151" s="203"/>
      <c r="AA151" s="197"/>
      <c r="AB151">
        <v>4</v>
      </c>
      <c r="AC151" t="s">
        <v>695</v>
      </c>
      <c r="AD151" t="s">
        <v>696</v>
      </c>
      <c r="AE151" t="str">
        <f t="shared" si="15"/>
        <v>AGF30</v>
      </c>
      <c r="AF151" t="str">
        <f t="shared" si="15"/>
        <v>Koriander</v>
      </c>
    </row>
    <row r="152" spans="1:32" x14ac:dyDescent="0.3">
      <c r="A152" s="204" t="s">
        <v>358</v>
      </c>
      <c r="B152" s="205" t="s">
        <v>359</v>
      </c>
      <c r="C152" s="217" t="s">
        <v>86</v>
      </c>
      <c r="D152" s="191" t="str">
        <f t="shared" si="18"/>
        <v>Nem</v>
      </c>
      <c r="E152" s="191" t="str">
        <f t="shared" si="19"/>
        <v>Nem</v>
      </c>
      <c r="F152" s="196">
        <v>0.05</v>
      </c>
      <c r="G152" s="196">
        <v>1.1000000000000001</v>
      </c>
      <c r="H152" s="196">
        <f t="shared" si="16"/>
        <v>1.1500000000000001</v>
      </c>
      <c r="I152" s="206"/>
      <c r="J152" s="196"/>
      <c r="K152" s="197"/>
      <c r="L152" s="196">
        <v>0.05</v>
      </c>
      <c r="M152" s="196">
        <v>1.05</v>
      </c>
      <c r="N152" s="196">
        <v>0.05</v>
      </c>
      <c r="O152" s="196">
        <f t="shared" si="17"/>
        <v>1.1500000000000001</v>
      </c>
      <c r="P152" s="197"/>
      <c r="Q152" s="206"/>
      <c r="R152" s="206"/>
      <c r="S152" s="206"/>
      <c r="T152" s="196"/>
      <c r="U152" s="197"/>
      <c r="V152" s="206"/>
      <c r="W152" s="203"/>
      <c r="X152" s="203"/>
      <c r="Y152" s="203"/>
      <c r="Z152" s="203"/>
      <c r="AA152" s="197"/>
      <c r="AB152">
        <v>4</v>
      </c>
      <c r="AC152" t="s">
        <v>695</v>
      </c>
      <c r="AD152" t="s">
        <v>696</v>
      </c>
      <c r="AE152" t="str">
        <f t="shared" si="15"/>
        <v>AGF31</v>
      </c>
      <c r="AF152" t="str">
        <f t="shared" si="15"/>
        <v>Máriatövis</v>
      </c>
    </row>
    <row r="153" spans="1:32" x14ac:dyDescent="0.3">
      <c r="A153" s="204" t="s">
        <v>360</v>
      </c>
      <c r="B153" s="205" t="s">
        <v>361</v>
      </c>
      <c r="C153" s="217" t="s">
        <v>86</v>
      </c>
      <c r="D153" s="191" t="str">
        <f t="shared" si="18"/>
        <v>Nem</v>
      </c>
      <c r="E153" s="191" t="str">
        <f t="shared" si="19"/>
        <v>Nem</v>
      </c>
      <c r="F153" s="196">
        <v>0.05</v>
      </c>
      <c r="G153" s="196">
        <v>1.1000000000000001</v>
      </c>
      <c r="H153" s="196">
        <f t="shared" si="16"/>
        <v>1.1500000000000001</v>
      </c>
      <c r="I153" s="206"/>
      <c r="J153" s="196"/>
      <c r="K153" s="197"/>
      <c r="L153" s="196">
        <v>0.05</v>
      </c>
      <c r="M153" s="196">
        <v>1.05</v>
      </c>
      <c r="N153" s="196">
        <v>0.05</v>
      </c>
      <c r="O153" s="196">
        <f t="shared" si="17"/>
        <v>1.1500000000000001</v>
      </c>
      <c r="P153" s="197"/>
      <c r="Q153" s="206"/>
      <c r="R153" s="206"/>
      <c r="S153" s="206"/>
      <c r="T153" s="196"/>
      <c r="U153" s="197"/>
      <c r="V153" s="206"/>
      <c r="W153" s="203"/>
      <c r="X153" s="203"/>
      <c r="Y153" s="203"/>
      <c r="Z153" s="203"/>
      <c r="AA153" s="197"/>
      <c r="AB153">
        <v>4</v>
      </c>
      <c r="AC153" t="s">
        <v>695</v>
      </c>
      <c r="AD153" t="s">
        <v>696</v>
      </c>
      <c r="AE153" t="str">
        <f t="shared" si="15"/>
        <v>AGF32</v>
      </c>
      <c r="AF153" t="str">
        <f t="shared" si="15"/>
        <v>Kerti kakukkfű</v>
      </c>
    </row>
    <row r="154" spans="1:32" x14ac:dyDescent="0.3">
      <c r="A154" s="204" t="s">
        <v>362</v>
      </c>
      <c r="B154" s="205" t="s">
        <v>363</v>
      </c>
      <c r="C154" s="217" t="s">
        <v>86</v>
      </c>
      <c r="D154" s="191" t="str">
        <f t="shared" si="18"/>
        <v>Nem</v>
      </c>
      <c r="E154" s="191" t="str">
        <f t="shared" si="19"/>
        <v>Nem</v>
      </c>
      <c r="F154" s="196">
        <v>0.05</v>
      </c>
      <c r="G154" s="196">
        <v>3.28</v>
      </c>
      <c r="H154" s="196">
        <f t="shared" si="16"/>
        <v>3.3299999999999996</v>
      </c>
      <c r="I154" s="206"/>
      <c r="J154" s="196"/>
      <c r="K154" s="197"/>
      <c r="L154" s="196">
        <v>0.05</v>
      </c>
      <c r="M154" s="196">
        <v>3.2235</v>
      </c>
      <c r="N154" s="196">
        <v>0.05</v>
      </c>
      <c r="O154" s="196">
        <f t="shared" si="17"/>
        <v>3.3234999999999997</v>
      </c>
      <c r="P154" s="197"/>
      <c r="Q154" s="206"/>
      <c r="R154" s="206"/>
      <c r="S154" s="206"/>
      <c r="T154" s="196"/>
      <c r="U154" s="197"/>
      <c r="V154" s="206"/>
      <c r="W154" s="203"/>
      <c r="X154" s="203"/>
      <c r="Y154" s="203"/>
      <c r="Z154" s="203"/>
      <c r="AA154" s="197"/>
      <c r="AB154">
        <v>4</v>
      </c>
      <c r="AC154" t="s">
        <v>695</v>
      </c>
      <c r="AD154" t="s">
        <v>696</v>
      </c>
      <c r="AE154" t="str">
        <f t="shared" si="15"/>
        <v>AGF33</v>
      </c>
      <c r="AF154" t="str">
        <f t="shared" si="15"/>
        <v>Sáfrányos szeklice</v>
      </c>
    </row>
    <row r="155" spans="1:32" x14ac:dyDescent="0.3">
      <c r="A155" s="204" t="s">
        <v>364</v>
      </c>
      <c r="B155" s="205" t="s">
        <v>365</v>
      </c>
      <c r="C155" s="217" t="s">
        <v>86</v>
      </c>
      <c r="D155" s="191" t="str">
        <f t="shared" si="18"/>
        <v>Nem</v>
      </c>
      <c r="E155" s="191" t="str">
        <f t="shared" si="19"/>
        <v>Nem</v>
      </c>
      <c r="F155" s="196">
        <v>0.05</v>
      </c>
      <c r="G155" s="196">
        <v>1.1000000000000001</v>
      </c>
      <c r="H155" s="196">
        <f t="shared" si="16"/>
        <v>1.1500000000000001</v>
      </c>
      <c r="I155" s="206"/>
      <c r="J155" s="196"/>
      <c r="K155" s="197"/>
      <c r="L155" s="196">
        <v>0.05</v>
      </c>
      <c r="M155" s="196">
        <v>1.05</v>
      </c>
      <c r="N155" s="196">
        <v>0.05</v>
      </c>
      <c r="O155" s="196">
        <f t="shared" si="17"/>
        <v>1.1500000000000001</v>
      </c>
      <c r="P155" s="197"/>
      <c r="Q155" s="206"/>
      <c r="R155" s="206"/>
      <c r="S155" s="206"/>
      <c r="T155" s="196"/>
      <c r="U155" s="197"/>
      <c r="V155" s="206"/>
      <c r="W155" s="203"/>
      <c r="X155" s="203"/>
      <c r="Y155" s="203"/>
      <c r="Z155" s="203"/>
      <c r="AA155" s="197"/>
      <c r="AB155">
        <v>4</v>
      </c>
      <c r="AC155" t="s">
        <v>695</v>
      </c>
      <c r="AD155" t="s">
        <v>696</v>
      </c>
      <c r="AE155" t="str">
        <f t="shared" si="15"/>
        <v>AGF35</v>
      </c>
      <c r="AF155" t="str">
        <f t="shared" si="15"/>
        <v>Orvosi zsálya</v>
      </c>
    </row>
    <row r="156" spans="1:32" x14ac:dyDescent="0.3">
      <c r="A156" s="204" t="s">
        <v>366</v>
      </c>
      <c r="B156" s="205" t="s">
        <v>367</v>
      </c>
      <c r="C156" s="217" t="s">
        <v>86</v>
      </c>
      <c r="D156" s="191" t="str">
        <f t="shared" si="18"/>
        <v>Nem</v>
      </c>
      <c r="E156" s="191" t="str">
        <f t="shared" si="19"/>
        <v>Nem</v>
      </c>
      <c r="F156" s="196">
        <v>0.05</v>
      </c>
      <c r="G156" s="196">
        <v>1.1000000000000001</v>
      </c>
      <c r="H156" s="196">
        <f t="shared" si="16"/>
        <v>1.1500000000000001</v>
      </c>
      <c r="I156" s="206"/>
      <c r="J156" s="196"/>
      <c r="K156" s="197"/>
      <c r="L156" s="196">
        <v>0.05</v>
      </c>
      <c r="M156" s="196">
        <v>1.05</v>
      </c>
      <c r="N156" s="196">
        <v>0.05</v>
      </c>
      <c r="O156" s="196">
        <f t="shared" si="17"/>
        <v>1.1500000000000001</v>
      </c>
      <c r="P156" s="197"/>
      <c r="Q156" s="206"/>
      <c r="R156" s="206"/>
      <c r="S156" s="206"/>
      <c r="T156" s="196"/>
      <c r="U156" s="197"/>
      <c r="V156" s="206"/>
      <c r="W156" s="203"/>
      <c r="X156" s="203"/>
      <c r="Y156" s="203"/>
      <c r="Z156" s="203"/>
      <c r="AA156" s="197"/>
      <c r="AB156">
        <v>4</v>
      </c>
      <c r="AC156" t="s">
        <v>695</v>
      </c>
      <c r="AD156" t="s">
        <v>696</v>
      </c>
      <c r="AE156" t="str">
        <f t="shared" si="15"/>
        <v>AGF36</v>
      </c>
      <c r="AF156" t="str">
        <f t="shared" si="15"/>
        <v>Kerti ruta</v>
      </c>
    </row>
    <row r="157" spans="1:32" x14ac:dyDescent="0.3">
      <c r="A157" s="204" t="s">
        <v>368</v>
      </c>
      <c r="B157" s="205" t="s">
        <v>369</v>
      </c>
      <c r="C157" s="217" t="s">
        <v>86</v>
      </c>
      <c r="D157" s="191" t="str">
        <f t="shared" si="18"/>
        <v>Nem</v>
      </c>
      <c r="E157" s="191" t="str">
        <f t="shared" si="19"/>
        <v>Nem</v>
      </c>
      <c r="F157" s="196">
        <v>0.05</v>
      </c>
      <c r="G157" s="196">
        <v>1.1000000000000001</v>
      </c>
      <c r="H157" s="196">
        <f t="shared" si="16"/>
        <v>1.1500000000000001</v>
      </c>
      <c r="I157" s="206"/>
      <c r="J157" s="196"/>
      <c r="K157" s="197"/>
      <c r="L157" s="196">
        <v>0.05</v>
      </c>
      <c r="M157" s="196">
        <v>1.05</v>
      </c>
      <c r="N157" s="196">
        <v>0.05</v>
      </c>
      <c r="O157" s="196">
        <f t="shared" si="17"/>
        <v>1.1500000000000001</v>
      </c>
      <c r="P157" s="197"/>
      <c r="Q157" s="206"/>
      <c r="R157" s="206"/>
      <c r="S157" s="206"/>
      <c r="T157" s="196"/>
      <c r="U157" s="197"/>
      <c r="V157" s="206"/>
      <c r="W157" s="203"/>
      <c r="X157" s="203"/>
      <c r="Y157" s="203"/>
      <c r="Z157" s="203"/>
      <c r="AA157" s="197"/>
      <c r="AB157">
        <v>4</v>
      </c>
      <c r="AC157" t="s">
        <v>695</v>
      </c>
      <c r="AD157" t="s">
        <v>696</v>
      </c>
      <c r="AE157" t="str">
        <f t="shared" si="15"/>
        <v>AGF37</v>
      </c>
      <c r="AF157" t="str">
        <f t="shared" si="15"/>
        <v>Ánizsizsóp</v>
      </c>
    </row>
    <row r="158" spans="1:32" x14ac:dyDescent="0.3">
      <c r="A158" s="204" t="s">
        <v>370</v>
      </c>
      <c r="B158" s="205" t="s">
        <v>371</v>
      </c>
      <c r="C158" s="217" t="s">
        <v>86</v>
      </c>
      <c r="D158" s="191" t="str">
        <f t="shared" si="18"/>
        <v>Nem</v>
      </c>
      <c r="E158" s="191" t="str">
        <f t="shared" si="19"/>
        <v>Nem</v>
      </c>
      <c r="F158" s="196">
        <v>0.05</v>
      </c>
      <c r="G158" s="196">
        <v>1.1000000000000001</v>
      </c>
      <c r="H158" s="196">
        <f t="shared" si="16"/>
        <v>1.1500000000000001</v>
      </c>
      <c r="I158" s="206"/>
      <c r="J158" s="196"/>
      <c r="K158" s="197"/>
      <c r="L158" s="196">
        <v>0.05</v>
      </c>
      <c r="M158" s="196">
        <v>1.05</v>
      </c>
      <c r="N158" s="196">
        <v>0.05</v>
      </c>
      <c r="O158" s="196">
        <f t="shared" si="17"/>
        <v>1.1500000000000001</v>
      </c>
      <c r="P158" s="197"/>
      <c r="Q158" s="206"/>
      <c r="R158" s="206"/>
      <c r="S158" s="206"/>
      <c r="T158" s="196"/>
      <c r="U158" s="197"/>
      <c r="V158" s="206"/>
      <c r="W158" s="203"/>
      <c r="X158" s="203"/>
      <c r="Y158" s="203"/>
      <c r="Z158" s="203"/>
      <c r="AA158" s="197"/>
      <c r="AB158">
        <v>4</v>
      </c>
      <c r="AC158" t="s">
        <v>695</v>
      </c>
      <c r="AD158" t="s">
        <v>696</v>
      </c>
      <c r="AE158" t="str">
        <f t="shared" si="15"/>
        <v>AGF38</v>
      </c>
      <c r="AF158" t="str">
        <f t="shared" si="15"/>
        <v>Ánizsmenta</v>
      </c>
    </row>
    <row r="159" spans="1:32" x14ac:dyDescent="0.3">
      <c r="A159" s="204" t="s">
        <v>372</v>
      </c>
      <c r="B159" s="205" t="s">
        <v>373</v>
      </c>
      <c r="C159" s="217" t="s">
        <v>86</v>
      </c>
      <c r="D159" s="191" t="str">
        <f t="shared" si="18"/>
        <v>Nem</v>
      </c>
      <c r="E159" s="191" t="str">
        <f t="shared" si="19"/>
        <v>Nem</v>
      </c>
      <c r="F159" s="196">
        <v>0.05</v>
      </c>
      <c r="G159" s="196">
        <v>1.1000000000000001</v>
      </c>
      <c r="H159" s="196">
        <f t="shared" si="16"/>
        <v>1.1500000000000001</v>
      </c>
      <c r="I159" s="206"/>
      <c r="J159" s="196"/>
      <c r="K159" s="197"/>
      <c r="L159" s="196">
        <v>0.05</v>
      </c>
      <c r="M159" s="196">
        <v>1.05</v>
      </c>
      <c r="N159" s="196">
        <v>0.05</v>
      </c>
      <c r="O159" s="196">
        <f t="shared" si="17"/>
        <v>1.1500000000000001</v>
      </c>
      <c r="P159" s="197"/>
      <c r="Q159" s="206"/>
      <c r="R159" s="206"/>
      <c r="S159" s="206"/>
      <c r="T159" s="196"/>
      <c r="U159" s="197"/>
      <c r="V159" s="206"/>
      <c r="W159" s="203"/>
      <c r="X159" s="203"/>
      <c r="Y159" s="203"/>
      <c r="Z159" s="203"/>
      <c r="AA159" s="197"/>
      <c r="AB159">
        <v>4</v>
      </c>
      <c r="AC159" t="s">
        <v>695</v>
      </c>
      <c r="AD159" t="s">
        <v>696</v>
      </c>
      <c r="AE159" t="str">
        <f t="shared" si="15"/>
        <v>AGF39</v>
      </c>
      <c r="AF159" t="str">
        <f t="shared" si="15"/>
        <v>Bíbor kasvirág (Echinacea)</v>
      </c>
    </row>
    <row r="160" spans="1:32" x14ac:dyDescent="0.3">
      <c r="A160" s="204" t="s">
        <v>374</v>
      </c>
      <c r="B160" s="205" t="s">
        <v>375</v>
      </c>
      <c r="C160" s="217" t="s">
        <v>86</v>
      </c>
      <c r="D160" s="191" t="str">
        <f t="shared" si="18"/>
        <v>Nem</v>
      </c>
      <c r="E160" s="191" t="str">
        <f t="shared" si="19"/>
        <v>Nem</v>
      </c>
      <c r="F160" s="196">
        <v>0.05</v>
      </c>
      <c r="G160" s="196">
        <v>1.1000000000000001</v>
      </c>
      <c r="H160" s="196">
        <f t="shared" si="16"/>
        <v>1.1500000000000001</v>
      </c>
      <c r="I160" s="206"/>
      <c r="J160" s="196"/>
      <c r="K160" s="197"/>
      <c r="L160" s="196">
        <v>0.05</v>
      </c>
      <c r="M160" s="196">
        <v>1.05</v>
      </c>
      <c r="N160" s="196">
        <v>0.05</v>
      </c>
      <c r="O160" s="196">
        <f t="shared" si="17"/>
        <v>1.1500000000000001</v>
      </c>
      <c r="P160" s="197"/>
      <c r="Q160" s="206"/>
      <c r="R160" s="206"/>
      <c r="S160" s="206"/>
      <c r="T160" s="196"/>
      <c r="U160" s="197"/>
      <c r="V160" s="206"/>
      <c r="W160" s="203"/>
      <c r="X160" s="203"/>
      <c r="Y160" s="203"/>
      <c r="Z160" s="203"/>
      <c r="AA160" s="197"/>
      <c r="AB160">
        <v>4</v>
      </c>
      <c r="AC160" t="s">
        <v>695</v>
      </c>
      <c r="AD160" t="s">
        <v>696</v>
      </c>
      <c r="AE160" t="str">
        <f t="shared" si="15"/>
        <v>AGF40</v>
      </c>
      <c r="AF160" t="str">
        <f t="shared" si="15"/>
        <v>Cickafark</v>
      </c>
    </row>
    <row r="161" spans="1:32" x14ac:dyDescent="0.3">
      <c r="A161" s="204" t="s">
        <v>376</v>
      </c>
      <c r="B161" s="205" t="s">
        <v>377</v>
      </c>
      <c r="C161" s="217" t="s">
        <v>86</v>
      </c>
      <c r="D161" s="191" t="str">
        <f t="shared" si="18"/>
        <v>Nem</v>
      </c>
      <c r="E161" s="191" t="str">
        <f t="shared" si="19"/>
        <v>Nem</v>
      </c>
      <c r="F161" s="196">
        <v>0.05</v>
      </c>
      <c r="G161" s="196">
        <v>1.1000000000000001</v>
      </c>
      <c r="H161" s="196">
        <f t="shared" si="16"/>
        <v>1.1500000000000001</v>
      </c>
      <c r="I161" s="206"/>
      <c r="J161" s="196"/>
      <c r="K161" s="197"/>
      <c r="L161" s="196">
        <v>0.05</v>
      </c>
      <c r="M161" s="196">
        <v>1.05</v>
      </c>
      <c r="N161" s="196">
        <v>0.05</v>
      </c>
      <c r="O161" s="196">
        <f t="shared" si="17"/>
        <v>1.1500000000000001</v>
      </c>
      <c r="P161" s="197"/>
      <c r="Q161" s="206"/>
      <c r="R161" s="206"/>
      <c r="S161" s="206"/>
      <c r="T161" s="196"/>
      <c r="U161" s="197"/>
      <c r="V161" s="206"/>
      <c r="W161" s="203"/>
      <c r="X161" s="203"/>
      <c r="Y161" s="203"/>
      <c r="Z161" s="203"/>
      <c r="AA161" s="197"/>
      <c r="AB161">
        <v>4</v>
      </c>
      <c r="AC161" t="s">
        <v>695</v>
      </c>
      <c r="AD161" t="s">
        <v>696</v>
      </c>
      <c r="AE161" t="str">
        <f t="shared" si="15"/>
        <v>AGF41</v>
      </c>
      <c r="AF161" t="str">
        <f t="shared" si="15"/>
        <v>Oregánó (szurokfű)</v>
      </c>
    </row>
    <row r="162" spans="1:32" x14ac:dyDescent="0.3">
      <c r="A162" s="204" t="s">
        <v>378</v>
      </c>
      <c r="B162" s="205" t="s">
        <v>379</v>
      </c>
      <c r="C162" s="217" t="s">
        <v>86</v>
      </c>
      <c r="D162" s="191" t="str">
        <f t="shared" si="18"/>
        <v>Nem</v>
      </c>
      <c r="E162" s="191" t="str">
        <f t="shared" si="19"/>
        <v>Nem</v>
      </c>
      <c r="F162" s="196">
        <v>0.05</v>
      </c>
      <c r="G162" s="196">
        <v>1.1000000000000001</v>
      </c>
      <c r="H162" s="196">
        <f t="shared" si="16"/>
        <v>1.1500000000000001</v>
      </c>
      <c r="I162" s="206"/>
      <c r="J162" s="196"/>
      <c r="K162" s="197"/>
      <c r="L162" s="196">
        <v>0.05</v>
      </c>
      <c r="M162" s="196">
        <v>1.05</v>
      </c>
      <c r="N162" s="196">
        <v>0.05</v>
      </c>
      <c r="O162" s="196">
        <f t="shared" si="17"/>
        <v>1.1500000000000001</v>
      </c>
      <c r="P162" s="197"/>
      <c r="Q162" s="206"/>
      <c r="R162" s="206"/>
      <c r="S162" s="206"/>
      <c r="T162" s="196"/>
      <c r="U162" s="197"/>
      <c r="V162" s="206"/>
      <c r="W162" s="203"/>
      <c r="X162" s="203"/>
      <c r="Y162" s="203"/>
      <c r="Z162" s="203"/>
      <c r="AA162" s="197"/>
      <c r="AB162">
        <v>4</v>
      </c>
      <c r="AC162" t="s">
        <v>695</v>
      </c>
      <c r="AD162" t="s">
        <v>696</v>
      </c>
      <c r="AE162" t="str">
        <f t="shared" si="15"/>
        <v>AGF44</v>
      </c>
      <c r="AF162" t="str">
        <f t="shared" si="15"/>
        <v>Borágó</v>
      </c>
    </row>
    <row r="163" spans="1:32" x14ac:dyDescent="0.3">
      <c r="A163" s="204" t="s">
        <v>380</v>
      </c>
      <c r="B163" s="205" t="s">
        <v>381</v>
      </c>
      <c r="C163" s="217" t="s">
        <v>86</v>
      </c>
      <c r="D163" s="191" t="str">
        <f t="shared" si="18"/>
        <v>Nem</v>
      </c>
      <c r="E163" s="191" t="str">
        <f t="shared" si="19"/>
        <v>Nem</v>
      </c>
      <c r="F163" s="196">
        <v>0.05</v>
      </c>
      <c r="G163" s="196">
        <v>1.1000000000000001</v>
      </c>
      <c r="H163" s="196">
        <f t="shared" si="16"/>
        <v>1.1500000000000001</v>
      </c>
      <c r="I163" s="206"/>
      <c r="J163" s="196"/>
      <c r="K163" s="197"/>
      <c r="L163" s="196">
        <v>0.05</v>
      </c>
      <c r="M163" s="196">
        <v>1.05</v>
      </c>
      <c r="N163" s="196">
        <v>0.05</v>
      </c>
      <c r="O163" s="196">
        <f t="shared" si="17"/>
        <v>1.1500000000000001</v>
      </c>
      <c r="P163" s="197"/>
      <c r="Q163" s="206"/>
      <c r="R163" s="206"/>
      <c r="S163" s="206"/>
      <c r="T163" s="196"/>
      <c r="U163" s="197"/>
      <c r="V163" s="206"/>
      <c r="W163" s="203"/>
      <c r="X163" s="203"/>
      <c r="Y163" s="203"/>
      <c r="Z163" s="203"/>
      <c r="AA163" s="197"/>
      <c r="AB163">
        <v>4</v>
      </c>
      <c r="AC163" t="s">
        <v>695</v>
      </c>
      <c r="AD163" t="s">
        <v>696</v>
      </c>
      <c r="AE163" t="str">
        <f t="shared" si="15"/>
        <v>AGF47</v>
      </c>
      <c r="AF163" t="str">
        <f t="shared" si="15"/>
        <v>Gyermekláncfű</v>
      </c>
    </row>
    <row r="164" spans="1:32" x14ac:dyDescent="0.3">
      <c r="A164" s="204" t="s">
        <v>382</v>
      </c>
      <c r="B164" s="205" t="s">
        <v>383</v>
      </c>
      <c r="C164" s="217" t="s">
        <v>86</v>
      </c>
      <c r="D164" s="191" t="str">
        <f t="shared" si="18"/>
        <v>Nem</v>
      </c>
      <c r="E164" s="191" t="str">
        <f t="shared" si="19"/>
        <v>Nem</v>
      </c>
      <c r="F164" s="196">
        <v>0.05</v>
      </c>
      <c r="G164" s="196">
        <v>1.1000000000000001</v>
      </c>
      <c r="H164" s="196">
        <f t="shared" si="16"/>
        <v>1.1500000000000001</v>
      </c>
      <c r="I164" s="206"/>
      <c r="J164" s="196"/>
      <c r="K164" s="197"/>
      <c r="L164" s="196">
        <v>0.05</v>
      </c>
      <c r="M164" s="196">
        <v>1.05</v>
      </c>
      <c r="N164" s="196">
        <v>0.05</v>
      </c>
      <c r="O164" s="196">
        <f t="shared" si="17"/>
        <v>1.1500000000000001</v>
      </c>
      <c r="P164" s="197"/>
      <c r="Q164" s="206"/>
      <c r="R164" s="206"/>
      <c r="S164" s="206"/>
      <c r="T164" s="196"/>
      <c r="U164" s="197"/>
      <c r="V164" s="206"/>
      <c r="W164" s="203"/>
      <c r="X164" s="203"/>
      <c r="Y164" s="203"/>
      <c r="Z164" s="203"/>
      <c r="AA164" s="197"/>
      <c r="AB164">
        <v>4</v>
      </c>
      <c r="AC164" t="s">
        <v>695</v>
      </c>
      <c r="AD164" t="s">
        <v>696</v>
      </c>
      <c r="AE164" t="str">
        <f t="shared" si="15"/>
        <v>AGF48</v>
      </c>
      <c r="AF164" t="str">
        <f t="shared" si="15"/>
        <v>Jázminpakóca (stevia)</v>
      </c>
    </row>
    <row r="165" spans="1:32" x14ac:dyDescent="0.3">
      <c r="A165" s="204" t="s">
        <v>384</v>
      </c>
      <c r="B165" s="205" t="s">
        <v>385</v>
      </c>
      <c r="C165" s="217" t="s">
        <v>86</v>
      </c>
      <c r="D165" s="191" t="str">
        <f t="shared" si="18"/>
        <v>Nem</v>
      </c>
      <c r="E165" s="191" t="str">
        <f t="shared" si="19"/>
        <v>Nem</v>
      </c>
      <c r="F165" s="196">
        <v>0.05</v>
      </c>
      <c r="G165" s="196">
        <v>10.63</v>
      </c>
      <c r="H165" s="196">
        <f t="shared" si="16"/>
        <v>10.680000000000001</v>
      </c>
      <c r="I165" s="206"/>
      <c r="J165" s="196"/>
      <c r="K165" s="197"/>
      <c r="L165" s="196">
        <v>0.05</v>
      </c>
      <c r="M165" s="196">
        <v>10.573500000000001</v>
      </c>
      <c r="N165" s="196">
        <v>0.05</v>
      </c>
      <c r="O165" s="196">
        <f t="shared" si="17"/>
        <v>10.673500000000002</v>
      </c>
      <c r="P165" s="197"/>
      <c r="Q165" s="206"/>
      <c r="R165" s="206"/>
      <c r="S165" s="206"/>
      <c r="T165" s="196"/>
      <c r="U165" s="197"/>
      <c r="V165" s="206"/>
      <c r="W165" s="203"/>
      <c r="X165" s="203"/>
      <c r="Y165" s="203"/>
      <c r="Z165" s="203"/>
      <c r="AA165" s="197"/>
      <c r="AB165">
        <v>9</v>
      </c>
      <c r="AC165" t="s">
        <v>697</v>
      </c>
      <c r="AD165" t="s">
        <v>698</v>
      </c>
      <c r="AE165" t="str">
        <f t="shared" si="15"/>
        <v>DBU01</v>
      </c>
      <c r="AF165" t="str">
        <f t="shared" si="15"/>
        <v>Dohány- Burley</v>
      </c>
    </row>
    <row r="166" spans="1:32" x14ac:dyDescent="0.3">
      <c r="A166" s="204" t="s">
        <v>386</v>
      </c>
      <c r="B166" s="205" t="s">
        <v>387</v>
      </c>
      <c r="C166" s="217" t="s">
        <v>86</v>
      </c>
      <c r="D166" s="191" t="str">
        <f t="shared" si="18"/>
        <v>Nem</v>
      </c>
      <c r="E166" s="191" t="str">
        <f t="shared" si="19"/>
        <v>Nem</v>
      </c>
      <c r="F166" s="196">
        <v>0.05</v>
      </c>
      <c r="G166" s="196">
        <v>10.63</v>
      </c>
      <c r="H166" s="196">
        <f t="shared" si="16"/>
        <v>10.680000000000001</v>
      </c>
      <c r="I166" s="206"/>
      <c r="J166" s="196"/>
      <c r="K166" s="197"/>
      <c r="L166" s="196">
        <v>0.05</v>
      </c>
      <c r="M166" s="196">
        <v>10.573500000000001</v>
      </c>
      <c r="N166" s="196">
        <v>0.05</v>
      </c>
      <c r="O166" s="196">
        <f t="shared" si="17"/>
        <v>10.673500000000002</v>
      </c>
      <c r="P166" s="197"/>
      <c r="Q166" s="206"/>
      <c r="R166" s="206"/>
      <c r="S166" s="206"/>
      <c r="T166" s="196"/>
      <c r="U166" s="197"/>
      <c r="V166" s="206"/>
      <c r="W166" s="203"/>
      <c r="X166" s="203"/>
      <c r="Y166" s="203"/>
      <c r="Z166" s="203"/>
      <c r="AA166" s="197"/>
      <c r="AB166">
        <v>9</v>
      </c>
      <c r="AC166" t="s">
        <v>697</v>
      </c>
      <c r="AD166" t="s">
        <v>698</v>
      </c>
      <c r="AE166" t="str">
        <f t="shared" si="15"/>
        <v>DVI02</v>
      </c>
      <c r="AF166" t="str">
        <f t="shared" si="15"/>
        <v>Dohány- Virginia</v>
      </c>
    </row>
    <row r="167" spans="1:32" x14ac:dyDescent="0.3">
      <c r="A167" s="204" t="s">
        <v>77</v>
      </c>
      <c r="B167" s="205" t="s">
        <v>78</v>
      </c>
      <c r="C167" s="217" t="s">
        <v>86</v>
      </c>
      <c r="D167" s="191" t="str">
        <f t="shared" si="18"/>
        <v>Nem</v>
      </c>
      <c r="E167" s="191" t="str">
        <f t="shared" si="19"/>
        <v>Igen</v>
      </c>
      <c r="F167" s="196">
        <v>0.05</v>
      </c>
      <c r="G167" s="196">
        <v>1.72</v>
      </c>
      <c r="H167" s="196">
        <f t="shared" si="16"/>
        <v>1.77</v>
      </c>
      <c r="I167" s="196"/>
      <c r="J167" s="196">
        <v>0.79</v>
      </c>
      <c r="K167" s="197"/>
      <c r="L167" s="196">
        <v>0.05</v>
      </c>
      <c r="M167" s="196">
        <v>1.6647750000000001</v>
      </c>
      <c r="N167" s="196">
        <v>0.05</v>
      </c>
      <c r="O167" s="196">
        <f t="shared" si="17"/>
        <v>1.7647750000000002</v>
      </c>
      <c r="P167" s="197"/>
      <c r="Q167" s="196"/>
      <c r="R167" s="201">
        <v>0.74</v>
      </c>
      <c r="S167" s="196">
        <v>0.05</v>
      </c>
      <c r="T167" s="201">
        <v>0.79</v>
      </c>
      <c r="U167" s="197"/>
      <c r="V167" s="206"/>
      <c r="W167" s="203"/>
      <c r="X167" s="203"/>
      <c r="Y167" s="203"/>
      <c r="Z167" s="209"/>
      <c r="AA167" s="197"/>
      <c r="AB167">
        <v>9</v>
      </c>
      <c r="AC167" t="s">
        <v>697</v>
      </c>
      <c r="AD167" t="s">
        <v>719</v>
      </c>
      <c r="AE167" t="str">
        <f t="shared" si="15"/>
        <v>PIL06</v>
      </c>
      <c r="AF167" t="str">
        <f t="shared" si="15"/>
        <v>Tavaszi takarmányborsó</v>
      </c>
    </row>
    <row r="168" spans="1:32" x14ac:dyDescent="0.3">
      <c r="A168" s="204" t="s">
        <v>390</v>
      </c>
      <c r="B168" s="205" t="s">
        <v>391</v>
      </c>
      <c r="C168" s="217" t="s">
        <v>86</v>
      </c>
      <c r="D168" s="191" t="str">
        <f t="shared" si="18"/>
        <v>Nem</v>
      </c>
      <c r="E168" s="191" t="str">
        <f t="shared" si="19"/>
        <v>Nem</v>
      </c>
      <c r="F168" s="196">
        <v>0.05</v>
      </c>
      <c r="G168" s="196">
        <v>3.28</v>
      </c>
      <c r="H168" s="196">
        <f t="shared" si="16"/>
        <v>3.3299999999999996</v>
      </c>
      <c r="I168" s="206"/>
      <c r="J168" s="196"/>
      <c r="K168" s="197"/>
      <c r="L168" s="196">
        <v>0.05</v>
      </c>
      <c r="M168" s="196">
        <v>3.2303250000000001</v>
      </c>
      <c r="N168" s="196">
        <v>0.05</v>
      </c>
      <c r="O168" s="196">
        <f t="shared" si="17"/>
        <v>3.3303249999999998</v>
      </c>
      <c r="P168" s="197"/>
      <c r="Q168" s="206"/>
      <c r="R168" s="201"/>
      <c r="S168" s="206"/>
      <c r="T168" s="196"/>
      <c r="U168" s="197"/>
      <c r="V168" s="206"/>
      <c r="W168" s="203"/>
      <c r="X168" s="203"/>
      <c r="Y168" s="203"/>
      <c r="Z168" s="203"/>
      <c r="AA168" s="197"/>
      <c r="AB168">
        <v>9</v>
      </c>
      <c r="AC168" t="s">
        <v>697</v>
      </c>
      <c r="AD168" t="s">
        <v>699</v>
      </c>
      <c r="AE168" t="str">
        <f t="shared" si="15"/>
        <v>EGY01</v>
      </c>
      <c r="AF168" t="str">
        <f t="shared" si="15"/>
        <v>Egyéb szántóföldi termelt növény</v>
      </c>
    </row>
    <row r="169" spans="1:32" x14ac:dyDescent="0.3">
      <c r="A169" s="204" t="s">
        <v>392</v>
      </c>
      <c r="B169" s="205" t="s">
        <v>393</v>
      </c>
      <c r="C169" s="217" t="s">
        <v>86</v>
      </c>
      <c r="D169" s="191" t="str">
        <f t="shared" si="18"/>
        <v>Nem</v>
      </c>
      <c r="E169" s="191" t="str">
        <f t="shared" si="19"/>
        <v>Nem</v>
      </c>
      <c r="F169" s="196">
        <v>0.05</v>
      </c>
      <c r="G169" s="196">
        <v>0.55000000000000004</v>
      </c>
      <c r="H169" s="196">
        <f t="shared" si="16"/>
        <v>0.60000000000000009</v>
      </c>
      <c r="I169" s="206"/>
      <c r="J169" s="196"/>
      <c r="K169" s="197"/>
      <c r="L169" s="196">
        <v>0.05</v>
      </c>
      <c r="M169" s="196">
        <v>0.49612500000000004</v>
      </c>
      <c r="N169" s="196">
        <v>0.05</v>
      </c>
      <c r="O169" s="196">
        <f t="shared" si="17"/>
        <v>0.59612500000000013</v>
      </c>
      <c r="P169" s="197"/>
      <c r="Q169" s="206"/>
      <c r="R169" s="201"/>
      <c r="S169" s="206"/>
      <c r="T169" s="196"/>
      <c r="U169" s="197"/>
      <c r="V169" s="206"/>
      <c r="W169" s="203"/>
      <c r="X169" s="203"/>
      <c r="Y169" s="203"/>
      <c r="Z169" s="203"/>
      <c r="AA169" s="197"/>
      <c r="AB169">
        <v>9</v>
      </c>
      <c r="AC169" t="s">
        <v>697</v>
      </c>
      <c r="AD169" t="s">
        <v>393</v>
      </c>
      <c r="AE169" t="str">
        <f t="shared" si="15"/>
        <v>FOR01</v>
      </c>
      <c r="AF169" t="str">
        <f t="shared" si="15"/>
        <v>Lucerna</v>
      </c>
    </row>
    <row r="170" spans="1:32" x14ac:dyDescent="0.3">
      <c r="A170" s="204" t="s">
        <v>394</v>
      </c>
      <c r="B170" s="205" t="s">
        <v>395</v>
      </c>
      <c r="C170" s="217" t="s">
        <v>86</v>
      </c>
      <c r="D170" s="191" t="str">
        <f t="shared" si="18"/>
        <v>Nem</v>
      </c>
      <c r="E170" s="191" t="str">
        <f t="shared" si="19"/>
        <v>Nem</v>
      </c>
      <c r="F170" s="196">
        <v>0.05</v>
      </c>
      <c r="G170" s="196">
        <v>0.55000000000000004</v>
      </c>
      <c r="H170" s="196">
        <f t="shared" si="16"/>
        <v>0.60000000000000009</v>
      </c>
      <c r="I170" s="206"/>
      <c r="J170" s="196"/>
      <c r="K170" s="197"/>
      <c r="L170" s="196">
        <v>0.05</v>
      </c>
      <c r="M170" s="196">
        <v>0.49612500000000004</v>
      </c>
      <c r="N170" s="196">
        <v>0.05</v>
      </c>
      <c r="O170" s="196">
        <f t="shared" si="17"/>
        <v>0.59612500000000013</v>
      </c>
      <c r="P170" s="197"/>
      <c r="Q170" s="206"/>
      <c r="R170" s="201"/>
      <c r="S170" s="206"/>
      <c r="T170" s="196"/>
      <c r="U170" s="197"/>
      <c r="V170" s="206"/>
      <c r="W170" s="203"/>
      <c r="X170" s="203"/>
      <c r="Y170" s="203"/>
      <c r="Z170" s="203"/>
      <c r="AA170" s="197"/>
      <c r="AB170">
        <v>9</v>
      </c>
      <c r="AC170" t="s">
        <v>697</v>
      </c>
      <c r="AD170" t="s">
        <v>393</v>
      </c>
      <c r="AE170" t="str">
        <f t="shared" si="15"/>
        <v>FOR02</v>
      </c>
      <c r="AF170" t="str">
        <f t="shared" si="15"/>
        <v>Lucerna erjesztett takarmány</v>
      </c>
    </row>
    <row r="171" spans="1:32" x14ac:dyDescent="0.3">
      <c r="A171" s="204" t="s">
        <v>396</v>
      </c>
      <c r="B171" s="205" t="s">
        <v>397</v>
      </c>
      <c r="C171" s="217" t="s">
        <v>86</v>
      </c>
      <c r="D171" s="191" t="str">
        <f t="shared" si="18"/>
        <v>Nem</v>
      </c>
      <c r="E171" s="191" t="str">
        <f t="shared" si="19"/>
        <v>Nem</v>
      </c>
      <c r="F171" s="196">
        <v>0.05</v>
      </c>
      <c r="G171" s="196">
        <v>0.55000000000000004</v>
      </c>
      <c r="H171" s="196">
        <f t="shared" si="16"/>
        <v>0.60000000000000009</v>
      </c>
      <c r="I171" s="206"/>
      <c r="J171" s="196"/>
      <c r="K171" s="197"/>
      <c r="L171" s="196">
        <v>0.05</v>
      </c>
      <c r="M171" s="196">
        <v>0.49612500000000004</v>
      </c>
      <c r="N171" s="196">
        <v>0.05</v>
      </c>
      <c r="O171" s="196">
        <f t="shared" si="17"/>
        <v>0.59612500000000013</v>
      </c>
      <c r="P171" s="197"/>
      <c r="Q171" s="206"/>
      <c r="R171" s="201"/>
      <c r="S171" s="206"/>
      <c r="T171" s="196"/>
      <c r="U171" s="197"/>
      <c r="V171" s="206"/>
      <c r="W171" s="203"/>
      <c r="X171" s="203"/>
      <c r="Y171" s="203"/>
      <c r="Z171" s="203"/>
      <c r="AA171" s="197"/>
      <c r="AB171">
        <v>9</v>
      </c>
      <c r="AC171" t="s">
        <v>697</v>
      </c>
      <c r="AD171" t="s">
        <v>393</v>
      </c>
      <c r="AE171" t="str">
        <f t="shared" si="15"/>
        <v>FOR03</v>
      </c>
      <c r="AF171" t="str">
        <f t="shared" si="15"/>
        <v>Lucerna zöldtakarmány</v>
      </c>
    </row>
    <row r="172" spans="1:32" x14ac:dyDescent="0.3">
      <c r="A172" s="204" t="s">
        <v>398</v>
      </c>
      <c r="B172" s="205" t="s">
        <v>399</v>
      </c>
      <c r="C172" s="217" t="s">
        <v>86</v>
      </c>
      <c r="D172" s="191" t="str">
        <f t="shared" si="18"/>
        <v>Nem</v>
      </c>
      <c r="E172" s="191" t="str">
        <f t="shared" si="19"/>
        <v>Nem</v>
      </c>
      <c r="F172" s="196">
        <v>0.05</v>
      </c>
      <c r="G172" s="196">
        <v>3.28</v>
      </c>
      <c r="H172" s="196">
        <f t="shared" si="16"/>
        <v>3.3299999999999996</v>
      </c>
      <c r="I172" s="206"/>
      <c r="J172" s="196"/>
      <c r="K172" s="197"/>
      <c r="L172" s="196">
        <v>0.05</v>
      </c>
      <c r="M172" s="196">
        <v>3.2303250000000001</v>
      </c>
      <c r="N172" s="196">
        <v>0.05</v>
      </c>
      <c r="O172" s="196">
        <f t="shared" si="17"/>
        <v>3.3303249999999998</v>
      </c>
      <c r="P172" s="197"/>
      <c r="Q172" s="206"/>
      <c r="R172" s="201"/>
      <c r="S172" s="206"/>
      <c r="T172" s="196"/>
      <c r="U172" s="197"/>
      <c r="V172" s="206"/>
      <c r="W172" s="203"/>
      <c r="X172" s="203"/>
      <c r="Y172" s="203"/>
      <c r="Z172" s="203"/>
      <c r="AA172" s="197"/>
      <c r="AB172">
        <v>9</v>
      </c>
      <c r="AC172" t="s">
        <v>697</v>
      </c>
      <c r="AD172" t="s">
        <v>393</v>
      </c>
      <c r="AE172" t="str">
        <f t="shared" si="15"/>
        <v>FOR04</v>
      </c>
      <c r="AF172" t="str">
        <f t="shared" si="15"/>
        <v>Komlós lucerna</v>
      </c>
    </row>
    <row r="173" spans="1:32" x14ac:dyDescent="0.3">
      <c r="A173" s="204" t="s">
        <v>400</v>
      </c>
      <c r="B173" s="205" t="s">
        <v>401</v>
      </c>
      <c r="C173" s="217" t="s">
        <v>86</v>
      </c>
      <c r="D173" s="191" t="str">
        <f t="shared" si="18"/>
        <v>Nem</v>
      </c>
      <c r="E173" s="191" t="str">
        <f t="shared" si="19"/>
        <v>Nem</v>
      </c>
      <c r="F173" s="196">
        <v>0.05</v>
      </c>
      <c r="G173" s="196">
        <v>0.55000000000000004</v>
      </c>
      <c r="H173" s="196">
        <f t="shared" si="16"/>
        <v>0.60000000000000009</v>
      </c>
      <c r="I173" s="206"/>
      <c r="J173" s="196"/>
      <c r="K173" s="197"/>
      <c r="L173" s="196">
        <v>0.05</v>
      </c>
      <c r="M173" s="196">
        <v>0.49612500000000004</v>
      </c>
      <c r="N173" s="196">
        <v>0.05</v>
      </c>
      <c r="O173" s="196">
        <f t="shared" si="17"/>
        <v>0.59612500000000013</v>
      </c>
      <c r="P173" s="197"/>
      <c r="Q173" s="206"/>
      <c r="R173" s="201"/>
      <c r="S173" s="206"/>
      <c r="T173" s="196"/>
      <c r="U173" s="197"/>
      <c r="V173" s="206"/>
      <c r="W173" s="203"/>
      <c r="X173" s="203"/>
      <c r="Y173" s="203"/>
      <c r="Z173" s="203"/>
      <c r="AA173" s="197"/>
      <c r="AB173">
        <v>9</v>
      </c>
      <c r="AC173" t="s">
        <v>697</v>
      </c>
      <c r="AD173" t="s">
        <v>393</v>
      </c>
      <c r="AE173" t="str">
        <f t="shared" si="15"/>
        <v>FOR05</v>
      </c>
      <c r="AF173" t="str">
        <f t="shared" si="15"/>
        <v>Sárkerep lucerna</v>
      </c>
    </row>
    <row r="174" spans="1:32" x14ac:dyDescent="0.3">
      <c r="A174" s="204" t="s">
        <v>402</v>
      </c>
      <c r="B174" s="205" t="s">
        <v>403</v>
      </c>
      <c r="C174" s="217" t="s">
        <v>86</v>
      </c>
      <c r="D174" s="191" t="str">
        <f t="shared" si="18"/>
        <v>Nem</v>
      </c>
      <c r="E174" s="191" t="str">
        <f t="shared" si="19"/>
        <v>Nem</v>
      </c>
      <c r="F174" s="196">
        <v>0.05</v>
      </c>
      <c r="G174" s="196">
        <v>0.55000000000000004</v>
      </c>
      <c r="H174" s="196">
        <f t="shared" si="16"/>
        <v>0.60000000000000009</v>
      </c>
      <c r="I174" s="206"/>
      <c r="J174" s="196"/>
      <c r="K174" s="197"/>
      <c r="L174" s="196">
        <v>0.05</v>
      </c>
      <c r="M174" s="196">
        <v>0.49612500000000004</v>
      </c>
      <c r="N174" s="196">
        <v>0.05</v>
      </c>
      <c r="O174" s="196">
        <f t="shared" si="17"/>
        <v>0.59612500000000013</v>
      </c>
      <c r="P174" s="197"/>
      <c r="Q174" s="206"/>
      <c r="R174" s="201"/>
      <c r="S174" s="206"/>
      <c r="T174" s="196"/>
      <c r="U174" s="197"/>
      <c r="V174" s="206"/>
      <c r="W174" s="203"/>
      <c r="X174" s="203"/>
      <c r="Y174" s="203"/>
      <c r="Z174" s="203"/>
      <c r="AA174" s="197"/>
      <c r="AB174">
        <v>9</v>
      </c>
      <c r="AC174" t="s">
        <v>697</v>
      </c>
      <c r="AD174" t="s">
        <v>393</v>
      </c>
      <c r="AE174" t="str">
        <f t="shared" si="15"/>
        <v>FOR06</v>
      </c>
      <c r="AF174" t="str">
        <f t="shared" si="15"/>
        <v>Tarkavirágú lucerna</v>
      </c>
    </row>
    <row r="175" spans="1:32" x14ac:dyDescent="0.3">
      <c r="A175" s="204" t="s">
        <v>61</v>
      </c>
      <c r="B175" s="205" t="s">
        <v>62</v>
      </c>
      <c r="C175" s="217" t="s">
        <v>86</v>
      </c>
      <c r="D175" s="191" t="str">
        <f t="shared" si="18"/>
        <v>Nem</v>
      </c>
      <c r="E175" s="191" t="str">
        <f t="shared" si="19"/>
        <v>Nem</v>
      </c>
      <c r="F175" s="196">
        <v>0.05</v>
      </c>
      <c r="G175" s="196">
        <v>0.55000000000000004</v>
      </c>
      <c r="H175" s="196">
        <f t="shared" si="16"/>
        <v>0.60000000000000009</v>
      </c>
      <c r="I175" s="206"/>
      <c r="J175" s="196"/>
      <c r="K175" s="197"/>
      <c r="L175" s="196">
        <v>0.05</v>
      </c>
      <c r="M175" s="196">
        <v>0.49612500000000004</v>
      </c>
      <c r="N175" s="196">
        <v>0.05</v>
      </c>
      <c r="O175" s="196">
        <f t="shared" si="17"/>
        <v>0.59612500000000013</v>
      </c>
      <c r="P175" s="197"/>
      <c r="Q175" s="206"/>
      <c r="R175" s="201"/>
      <c r="S175" s="206"/>
      <c r="T175" s="196"/>
      <c r="U175" s="197"/>
      <c r="V175" s="206"/>
      <c r="W175" s="203"/>
      <c r="X175" s="203"/>
      <c r="Y175" s="203"/>
      <c r="Z175" s="203"/>
      <c r="AA175" s="197"/>
      <c r="AB175">
        <v>9</v>
      </c>
      <c r="AC175" t="s">
        <v>697</v>
      </c>
      <c r="AD175" t="s">
        <v>700</v>
      </c>
      <c r="AE175" t="str">
        <f t="shared" si="15"/>
        <v>FOR09</v>
      </c>
      <c r="AF175" t="str">
        <f t="shared" si="15"/>
        <v>Vöröshere</v>
      </c>
    </row>
    <row r="176" spans="1:32" x14ac:dyDescent="0.3">
      <c r="A176" s="204" t="s">
        <v>404</v>
      </c>
      <c r="B176" s="205" t="s">
        <v>405</v>
      </c>
      <c r="C176" s="217" t="s">
        <v>86</v>
      </c>
      <c r="D176" s="191" t="str">
        <f t="shared" si="18"/>
        <v>Nem</v>
      </c>
      <c r="E176" s="191" t="str">
        <f t="shared" si="19"/>
        <v>Nem</v>
      </c>
      <c r="F176" s="196">
        <v>0.05</v>
      </c>
      <c r="G176" s="196">
        <v>0.55000000000000004</v>
      </c>
      <c r="H176" s="196">
        <f t="shared" si="16"/>
        <v>0.60000000000000009</v>
      </c>
      <c r="I176" s="206"/>
      <c r="J176" s="196"/>
      <c r="K176" s="197"/>
      <c r="L176" s="196">
        <v>0.05</v>
      </c>
      <c r="M176" s="196">
        <v>0.49612500000000004</v>
      </c>
      <c r="N176" s="196">
        <v>0.05</v>
      </c>
      <c r="O176" s="196">
        <f t="shared" si="17"/>
        <v>0.59612500000000013</v>
      </c>
      <c r="P176" s="197"/>
      <c r="Q176" s="206"/>
      <c r="R176" s="201"/>
      <c r="S176" s="206"/>
      <c r="T176" s="196"/>
      <c r="U176" s="197"/>
      <c r="V176" s="206"/>
      <c r="W176" s="203"/>
      <c r="X176" s="203"/>
      <c r="Y176" s="203"/>
      <c r="Z176" s="203"/>
      <c r="AA176" s="197"/>
      <c r="AB176">
        <v>9</v>
      </c>
      <c r="AC176" t="s">
        <v>697</v>
      </c>
      <c r="AD176" t="s">
        <v>700</v>
      </c>
      <c r="AE176" t="str">
        <f t="shared" si="15"/>
        <v>FOR10</v>
      </c>
      <c r="AF176" t="str">
        <f t="shared" si="15"/>
        <v>Bíborhere</v>
      </c>
    </row>
    <row r="177" spans="1:32" x14ac:dyDescent="0.3">
      <c r="A177" s="204" t="s">
        <v>406</v>
      </c>
      <c r="B177" s="205" t="s">
        <v>407</v>
      </c>
      <c r="C177" s="217" t="s">
        <v>86</v>
      </c>
      <c r="D177" s="191" t="str">
        <f t="shared" si="18"/>
        <v>Nem</v>
      </c>
      <c r="E177" s="191" t="str">
        <f t="shared" si="19"/>
        <v>Nem</v>
      </c>
      <c r="F177" s="196">
        <v>0.05</v>
      </c>
      <c r="G177" s="196">
        <v>0.55000000000000004</v>
      </c>
      <c r="H177" s="196">
        <f t="shared" si="16"/>
        <v>0.60000000000000009</v>
      </c>
      <c r="I177" s="206"/>
      <c r="J177" s="196"/>
      <c r="K177" s="197"/>
      <c r="L177" s="196">
        <v>0.05</v>
      </c>
      <c r="M177" s="196">
        <v>0.49612500000000004</v>
      </c>
      <c r="N177" s="196">
        <v>0.05</v>
      </c>
      <c r="O177" s="196">
        <f t="shared" si="17"/>
        <v>0.59612500000000013</v>
      </c>
      <c r="P177" s="197"/>
      <c r="Q177" s="206"/>
      <c r="R177" s="201"/>
      <c r="S177" s="206"/>
      <c r="T177" s="196"/>
      <c r="U177" s="197"/>
      <c r="V177" s="206"/>
      <c r="W177" s="203"/>
      <c r="X177" s="203"/>
      <c r="Y177" s="203"/>
      <c r="Z177" s="203"/>
      <c r="AA177" s="197"/>
      <c r="AB177">
        <v>9</v>
      </c>
      <c r="AC177" t="s">
        <v>697</v>
      </c>
      <c r="AD177" t="s">
        <v>700</v>
      </c>
      <c r="AE177" t="str">
        <f t="shared" si="15"/>
        <v>FOR11</v>
      </c>
      <c r="AF177" t="str">
        <f t="shared" si="15"/>
        <v>Fehérhere</v>
      </c>
    </row>
    <row r="178" spans="1:32" x14ac:dyDescent="0.3">
      <c r="A178" s="204" t="s">
        <v>408</v>
      </c>
      <c r="B178" s="205" t="s">
        <v>409</v>
      </c>
      <c r="C178" s="217" t="s">
        <v>86</v>
      </c>
      <c r="D178" s="191" t="str">
        <f t="shared" si="18"/>
        <v>Nem</v>
      </c>
      <c r="E178" s="191" t="str">
        <f t="shared" si="19"/>
        <v>Nem</v>
      </c>
      <c r="F178" s="196">
        <v>0.05</v>
      </c>
      <c r="G178" s="196">
        <v>0.55000000000000004</v>
      </c>
      <c r="H178" s="196">
        <f t="shared" si="16"/>
        <v>0.60000000000000009</v>
      </c>
      <c r="I178" s="206"/>
      <c r="J178" s="196"/>
      <c r="K178" s="197"/>
      <c r="L178" s="196">
        <v>0.05</v>
      </c>
      <c r="M178" s="196">
        <v>0.49612500000000004</v>
      </c>
      <c r="N178" s="196">
        <v>0.05</v>
      </c>
      <c r="O178" s="196">
        <f t="shared" si="17"/>
        <v>0.59612500000000013</v>
      </c>
      <c r="P178" s="197"/>
      <c r="Q178" s="206"/>
      <c r="R178" s="201"/>
      <c r="S178" s="206"/>
      <c r="T178" s="196"/>
      <c r="U178" s="197"/>
      <c r="V178" s="206"/>
      <c r="W178" s="203"/>
      <c r="X178" s="203"/>
      <c r="Y178" s="203"/>
      <c r="Z178" s="203"/>
      <c r="AA178" s="197"/>
      <c r="AB178">
        <v>9</v>
      </c>
      <c r="AC178" t="s">
        <v>697</v>
      </c>
      <c r="AD178" t="s">
        <v>700</v>
      </c>
      <c r="AE178" t="str">
        <f t="shared" si="15"/>
        <v>FOR12</v>
      </c>
      <c r="AF178" t="str">
        <f t="shared" si="15"/>
        <v>Korcshere (svédhere)</v>
      </c>
    </row>
    <row r="179" spans="1:32" x14ac:dyDescent="0.3">
      <c r="A179" s="204" t="s">
        <v>410</v>
      </c>
      <c r="B179" s="205" t="s">
        <v>411</v>
      </c>
      <c r="C179" s="217" t="s">
        <v>86</v>
      </c>
      <c r="D179" s="191" t="str">
        <f t="shared" si="18"/>
        <v>Nem</v>
      </c>
      <c r="E179" s="191" t="str">
        <f t="shared" si="19"/>
        <v>Nem</v>
      </c>
      <c r="F179" s="196">
        <v>0.05</v>
      </c>
      <c r="G179" s="196">
        <v>0.55000000000000004</v>
      </c>
      <c r="H179" s="196">
        <f t="shared" si="16"/>
        <v>0.60000000000000009</v>
      </c>
      <c r="I179" s="206"/>
      <c r="J179" s="196"/>
      <c r="K179" s="197"/>
      <c r="L179" s="196">
        <v>0.05</v>
      </c>
      <c r="M179" s="196">
        <v>0.49612500000000004</v>
      </c>
      <c r="N179" s="196">
        <v>0.05</v>
      </c>
      <c r="O179" s="196">
        <f t="shared" si="17"/>
        <v>0.59612500000000013</v>
      </c>
      <c r="P179" s="197"/>
      <c r="Q179" s="206"/>
      <c r="R179" s="201"/>
      <c r="S179" s="206"/>
      <c r="T179" s="196"/>
      <c r="U179" s="197"/>
      <c r="V179" s="206"/>
      <c r="W179" s="203"/>
      <c r="X179" s="203"/>
      <c r="Y179" s="203"/>
      <c r="Z179" s="203"/>
      <c r="AA179" s="197"/>
      <c r="AB179">
        <v>9</v>
      </c>
      <c r="AC179" t="s">
        <v>697</v>
      </c>
      <c r="AD179" t="s">
        <v>700</v>
      </c>
      <c r="AE179" t="str">
        <f t="shared" si="15"/>
        <v>FOR13</v>
      </c>
      <c r="AF179" t="str">
        <f t="shared" si="15"/>
        <v>Perzsahere (fonákhere)</v>
      </c>
    </row>
    <row r="180" spans="1:32" x14ac:dyDescent="0.3">
      <c r="A180" s="204" t="s">
        <v>412</v>
      </c>
      <c r="B180" s="205" t="s">
        <v>413</v>
      </c>
      <c r="C180" s="217" t="s">
        <v>86</v>
      </c>
      <c r="D180" s="191" t="str">
        <f t="shared" si="18"/>
        <v>Nem</v>
      </c>
      <c r="E180" s="191" t="str">
        <f t="shared" si="19"/>
        <v>Nem</v>
      </c>
      <c r="F180" s="196">
        <v>0.05</v>
      </c>
      <c r="G180" s="196">
        <v>0.55000000000000004</v>
      </c>
      <c r="H180" s="196">
        <f t="shared" si="16"/>
        <v>0.60000000000000009</v>
      </c>
      <c r="I180" s="206"/>
      <c r="J180" s="196"/>
      <c r="K180" s="197"/>
      <c r="L180" s="196">
        <v>0.05</v>
      </c>
      <c r="M180" s="196">
        <v>0.49612500000000004</v>
      </c>
      <c r="N180" s="196">
        <v>0.05</v>
      </c>
      <c r="O180" s="196">
        <f t="shared" si="17"/>
        <v>0.59612500000000013</v>
      </c>
      <c r="P180" s="197"/>
      <c r="Q180" s="206"/>
      <c r="R180" s="201"/>
      <c r="S180" s="206"/>
      <c r="T180" s="196"/>
      <c r="U180" s="197"/>
      <c r="V180" s="206"/>
      <c r="W180" s="203"/>
      <c r="X180" s="203"/>
      <c r="Y180" s="203"/>
      <c r="Z180" s="203"/>
      <c r="AA180" s="197"/>
      <c r="AB180">
        <v>9</v>
      </c>
      <c r="AC180" t="s">
        <v>697</v>
      </c>
      <c r="AD180" t="s">
        <v>700</v>
      </c>
      <c r="AE180" t="str">
        <f t="shared" si="15"/>
        <v>FOR14</v>
      </c>
      <c r="AF180" t="str">
        <f t="shared" si="15"/>
        <v>Alexandriai here</v>
      </c>
    </row>
    <row r="181" spans="1:32" x14ac:dyDescent="0.3">
      <c r="A181" s="204" t="s">
        <v>414</v>
      </c>
      <c r="B181" s="205" t="s">
        <v>415</v>
      </c>
      <c r="C181" s="217" t="s">
        <v>86</v>
      </c>
      <c r="D181" s="191" t="str">
        <f t="shared" si="18"/>
        <v>Nem</v>
      </c>
      <c r="E181" s="191" t="str">
        <f t="shared" si="19"/>
        <v>Nem</v>
      </c>
      <c r="F181" s="196">
        <v>0.05</v>
      </c>
      <c r="G181" s="196">
        <v>2.19</v>
      </c>
      <c r="H181" s="196">
        <f t="shared" si="16"/>
        <v>2.2399999999999998</v>
      </c>
      <c r="I181" s="206"/>
      <c r="J181" s="196"/>
      <c r="K181" s="197"/>
      <c r="L181" s="196">
        <v>0.05</v>
      </c>
      <c r="M181" s="196">
        <v>2.1388500000000001</v>
      </c>
      <c r="N181" s="196">
        <v>0.05</v>
      </c>
      <c r="O181" s="196">
        <f t="shared" si="17"/>
        <v>2.2388499999999998</v>
      </c>
      <c r="P181" s="197"/>
      <c r="Q181" s="206"/>
      <c r="R181" s="201"/>
      <c r="S181" s="206"/>
      <c r="T181" s="196"/>
      <c r="U181" s="197"/>
      <c r="V181" s="206"/>
      <c r="W181" s="203"/>
      <c r="X181" s="203"/>
      <c r="Y181" s="203"/>
      <c r="Z181" s="203"/>
      <c r="AA181" s="197"/>
      <c r="AB181">
        <v>9</v>
      </c>
      <c r="AC181" t="s">
        <v>697</v>
      </c>
      <c r="AD181" t="s">
        <v>700</v>
      </c>
      <c r="AE181" t="str">
        <f t="shared" si="15"/>
        <v>FOR15</v>
      </c>
      <c r="AF181" t="str">
        <f t="shared" si="15"/>
        <v>Lódi lóhere</v>
      </c>
    </row>
    <row r="182" spans="1:32" x14ac:dyDescent="0.3">
      <c r="A182" s="204" t="s">
        <v>416</v>
      </c>
      <c r="B182" s="205" t="s">
        <v>417</v>
      </c>
      <c r="C182" s="217" t="s">
        <v>86</v>
      </c>
      <c r="D182" s="191" t="str">
        <f t="shared" si="18"/>
        <v>Nem</v>
      </c>
      <c r="E182" s="191" t="str">
        <f t="shared" si="19"/>
        <v>Nem</v>
      </c>
      <c r="F182" s="196">
        <v>0.05</v>
      </c>
      <c r="G182" s="196">
        <v>1.0900000000000001</v>
      </c>
      <c r="H182" s="196">
        <f t="shared" si="16"/>
        <v>1.1400000000000001</v>
      </c>
      <c r="I182" s="206"/>
      <c r="J182" s="196"/>
      <c r="K182" s="197"/>
      <c r="L182" s="196">
        <v>0.05</v>
      </c>
      <c r="M182" s="196">
        <v>1.0363500000000001</v>
      </c>
      <c r="N182" s="196">
        <v>0.05</v>
      </c>
      <c r="O182" s="196">
        <f t="shared" si="17"/>
        <v>1.1363500000000002</v>
      </c>
      <c r="P182" s="197"/>
      <c r="Q182" s="206"/>
      <c r="R182" s="201"/>
      <c r="S182" s="206"/>
      <c r="T182" s="196"/>
      <c r="U182" s="197"/>
      <c r="V182" s="206"/>
      <c r="W182" s="203"/>
      <c r="X182" s="203"/>
      <c r="Y182" s="203"/>
      <c r="Z182" s="203"/>
      <c r="AA182" s="197"/>
      <c r="AB182">
        <v>9</v>
      </c>
      <c r="AC182" t="s">
        <v>697</v>
      </c>
      <c r="AD182" t="s">
        <v>701</v>
      </c>
      <c r="AE182" t="str">
        <f t="shared" si="15"/>
        <v>FOR23</v>
      </c>
      <c r="AF182" t="str">
        <f t="shared" si="15"/>
        <v>Sárgavirágú somkóró (orvosi somkóró)</v>
      </c>
    </row>
    <row r="183" spans="1:32" x14ac:dyDescent="0.3">
      <c r="A183" s="204" t="s">
        <v>418</v>
      </c>
      <c r="B183" s="205" t="s">
        <v>419</v>
      </c>
      <c r="C183" s="217" t="s">
        <v>86</v>
      </c>
      <c r="D183" s="191" t="str">
        <f t="shared" si="18"/>
        <v>Nem</v>
      </c>
      <c r="E183" s="191" t="str">
        <f t="shared" si="19"/>
        <v>Nem</v>
      </c>
      <c r="F183" s="196">
        <v>0.05</v>
      </c>
      <c r="G183" s="196">
        <v>0.55000000000000004</v>
      </c>
      <c r="H183" s="196">
        <f t="shared" si="16"/>
        <v>0.60000000000000009</v>
      </c>
      <c r="I183" s="206"/>
      <c r="J183" s="196"/>
      <c r="K183" s="197"/>
      <c r="L183" s="196">
        <v>0.05</v>
      </c>
      <c r="M183" s="196">
        <v>0.49612500000000004</v>
      </c>
      <c r="N183" s="196">
        <v>0.05</v>
      </c>
      <c r="O183" s="196">
        <f t="shared" si="17"/>
        <v>0.59612500000000013</v>
      </c>
      <c r="P183" s="197"/>
      <c r="Q183" s="206"/>
      <c r="R183" s="201"/>
      <c r="S183" s="206"/>
      <c r="T183" s="196"/>
      <c r="U183" s="197"/>
      <c r="V183" s="206"/>
      <c r="W183" s="203"/>
      <c r="X183" s="203"/>
      <c r="Y183" s="203"/>
      <c r="Z183" s="203"/>
      <c r="AA183" s="197"/>
      <c r="AB183">
        <v>9</v>
      </c>
      <c r="AC183" t="s">
        <v>697</v>
      </c>
      <c r="AD183" t="s">
        <v>701</v>
      </c>
      <c r="AE183" t="str">
        <f t="shared" si="15"/>
        <v>FOR24</v>
      </c>
      <c r="AF183" t="str">
        <f t="shared" si="15"/>
        <v>Fehérvirágú somkóró</v>
      </c>
    </row>
    <row r="184" spans="1:32" x14ac:dyDescent="0.3">
      <c r="A184" s="204" t="s">
        <v>420</v>
      </c>
      <c r="B184" s="205" t="s">
        <v>421</v>
      </c>
      <c r="C184" s="217" t="s">
        <v>86</v>
      </c>
      <c r="D184" s="191" t="str">
        <f t="shared" si="18"/>
        <v>Nem</v>
      </c>
      <c r="E184" s="191" t="str">
        <f t="shared" si="19"/>
        <v>Nem</v>
      </c>
      <c r="F184" s="196">
        <v>0.05</v>
      </c>
      <c r="G184" s="196">
        <v>0.55000000000000004</v>
      </c>
      <c r="H184" s="196">
        <f t="shared" si="16"/>
        <v>0.60000000000000009</v>
      </c>
      <c r="I184" s="206"/>
      <c r="J184" s="196"/>
      <c r="K184" s="197"/>
      <c r="L184" s="196">
        <v>0.05</v>
      </c>
      <c r="M184" s="196">
        <v>0.49612500000000004</v>
      </c>
      <c r="N184" s="196">
        <v>0.05</v>
      </c>
      <c r="O184" s="196">
        <f t="shared" si="17"/>
        <v>0.59612500000000013</v>
      </c>
      <c r="P184" s="197"/>
      <c r="Q184" s="206"/>
      <c r="R184" s="201"/>
      <c r="S184" s="206"/>
      <c r="T184" s="196"/>
      <c r="U184" s="197"/>
      <c r="V184" s="206"/>
      <c r="W184" s="203"/>
      <c r="X184" s="203"/>
      <c r="Y184" s="203"/>
      <c r="Z184" s="203"/>
      <c r="AA184" s="197"/>
      <c r="AB184">
        <v>9</v>
      </c>
      <c r="AC184" t="s">
        <v>697</v>
      </c>
      <c r="AD184" t="s">
        <v>421</v>
      </c>
      <c r="AE184" t="str">
        <f t="shared" si="15"/>
        <v>FOR25</v>
      </c>
      <c r="AF184" t="str">
        <f t="shared" si="15"/>
        <v>Takarmánybaltacim</v>
      </c>
    </row>
    <row r="185" spans="1:32" x14ac:dyDescent="0.3">
      <c r="A185" s="204" t="s">
        <v>422</v>
      </c>
      <c r="B185" s="205" t="s">
        <v>423</v>
      </c>
      <c r="C185" s="217" t="s">
        <v>86</v>
      </c>
      <c r="D185" s="191" t="str">
        <f t="shared" si="18"/>
        <v>Nem</v>
      </c>
      <c r="E185" s="191" t="str">
        <f t="shared" si="19"/>
        <v>Nem</v>
      </c>
      <c r="F185" s="196">
        <v>0.05</v>
      </c>
      <c r="G185" s="196">
        <v>0.55000000000000004</v>
      </c>
      <c r="H185" s="196">
        <f t="shared" si="16"/>
        <v>0.60000000000000009</v>
      </c>
      <c r="I185" s="206"/>
      <c r="J185" s="196"/>
      <c r="K185" s="197"/>
      <c r="L185" s="196">
        <v>0.05</v>
      </c>
      <c r="M185" s="196">
        <v>0.49612500000000004</v>
      </c>
      <c r="N185" s="196">
        <v>0.05</v>
      </c>
      <c r="O185" s="196">
        <f t="shared" si="17"/>
        <v>0.59612500000000013</v>
      </c>
      <c r="P185" s="197"/>
      <c r="Q185" s="206"/>
      <c r="R185" s="201"/>
      <c r="S185" s="206"/>
      <c r="T185" s="196"/>
      <c r="U185" s="197"/>
      <c r="V185" s="206"/>
      <c r="W185" s="203"/>
      <c r="X185" s="203"/>
      <c r="Y185" s="203"/>
      <c r="Z185" s="203"/>
      <c r="AA185" s="197"/>
      <c r="AB185">
        <v>9</v>
      </c>
      <c r="AC185" t="s">
        <v>697</v>
      </c>
      <c r="AD185" t="s">
        <v>423</v>
      </c>
      <c r="AE185" t="str">
        <f t="shared" si="15"/>
        <v>FOR27</v>
      </c>
      <c r="AF185" t="str">
        <f t="shared" si="15"/>
        <v>Szarvaskerep</v>
      </c>
    </row>
    <row r="186" spans="1:32" x14ac:dyDescent="0.3">
      <c r="A186" s="204" t="s">
        <v>424</v>
      </c>
      <c r="B186" s="205" t="s">
        <v>425</v>
      </c>
      <c r="C186" s="217" t="s">
        <v>86</v>
      </c>
      <c r="D186" s="191" t="str">
        <f t="shared" si="18"/>
        <v>Nem</v>
      </c>
      <c r="E186" s="191" t="str">
        <f t="shared" si="19"/>
        <v>Nem</v>
      </c>
      <c r="F186" s="196">
        <v>0.05</v>
      </c>
      <c r="G186" s="196">
        <v>1.0900000000000001</v>
      </c>
      <c r="H186" s="196">
        <f t="shared" si="16"/>
        <v>1.1400000000000001</v>
      </c>
      <c r="I186" s="206"/>
      <c r="J186" s="196"/>
      <c r="K186" s="197"/>
      <c r="L186" s="196">
        <v>0.05</v>
      </c>
      <c r="M186" s="196">
        <v>1.0363500000000001</v>
      </c>
      <c r="N186" s="196">
        <v>0.05</v>
      </c>
      <c r="O186" s="196">
        <f t="shared" si="17"/>
        <v>1.1363500000000002</v>
      </c>
      <c r="P186" s="197"/>
      <c r="Q186" s="206"/>
      <c r="R186" s="201"/>
      <c r="S186" s="206"/>
      <c r="T186" s="196"/>
      <c r="U186" s="197"/>
      <c r="V186" s="206"/>
      <c r="W186" s="203"/>
      <c r="X186" s="203"/>
      <c r="Y186" s="203"/>
      <c r="Z186" s="203"/>
      <c r="AA186" s="197"/>
      <c r="AB186">
        <v>9</v>
      </c>
      <c r="AC186" t="s">
        <v>697</v>
      </c>
      <c r="AD186" t="s">
        <v>425</v>
      </c>
      <c r="AE186" t="str">
        <f t="shared" si="15"/>
        <v>FOR28</v>
      </c>
      <c r="AF186" t="str">
        <f t="shared" si="15"/>
        <v>Nyúlszapuka</v>
      </c>
    </row>
    <row r="187" spans="1:32" x14ac:dyDescent="0.3">
      <c r="A187" s="204" t="s">
        <v>426</v>
      </c>
      <c r="B187" s="205" t="s">
        <v>427</v>
      </c>
      <c r="C187" s="217" t="s">
        <v>86</v>
      </c>
      <c r="D187" s="191" t="str">
        <f t="shared" si="18"/>
        <v>Nem</v>
      </c>
      <c r="E187" s="191" t="str">
        <f t="shared" si="19"/>
        <v>Nem</v>
      </c>
      <c r="F187" s="196">
        <v>0.05</v>
      </c>
      <c r="G187" s="196">
        <v>1.0900000000000001</v>
      </c>
      <c r="H187" s="196">
        <f t="shared" si="16"/>
        <v>1.1400000000000001</v>
      </c>
      <c r="I187" s="206"/>
      <c r="J187" s="196"/>
      <c r="K187" s="197"/>
      <c r="L187" s="196">
        <v>0.05</v>
      </c>
      <c r="M187" s="196">
        <v>1.0363500000000001</v>
      </c>
      <c r="N187" s="196">
        <v>0.05</v>
      </c>
      <c r="O187" s="196">
        <f t="shared" si="17"/>
        <v>1.1363500000000002</v>
      </c>
      <c r="P187" s="197"/>
      <c r="Q187" s="206"/>
      <c r="R187" s="201"/>
      <c r="S187" s="206"/>
      <c r="T187" s="196"/>
      <c r="U187" s="197"/>
      <c r="V187" s="206"/>
      <c r="W187" s="203"/>
      <c r="X187" s="203"/>
      <c r="Y187" s="203"/>
      <c r="Z187" s="203"/>
      <c r="AA187" s="197"/>
      <c r="AB187">
        <v>9</v>
      </c>
      <c r="AC187" t="s">
        <v>697</v>
      </c>
      <c r="AD187" t="s">
        <v>427</v>
      </c>
      <c r="AE187" t="str">
        <f t="shared" si="15"/>
        <v>FOR29</v>
      </c>
      <c r="AF187" t="str">
        <f t="shared" si="15"/>
        <v>Szeradella</v>
      </c>
    </row>
    <row r="188" spans="1:32" x14ac:dyDescent="0.3">
      <c r="A188" s="204" t="s">
        <v>428</v>
      </c>
      <c r="B188" s="205" t="s">
        <v>429</v>
      </c>
      <c r="C188" s="217" t="s">
        <v>86</v>
      </c>
      <c r="D188" s="191" t="str">
        <f t="shared" si="18"/>
        <v>Nem</v>
      </c>
      <c r="E188" s="191" t="str">
        <f t="shared" si="19"/>
        <v>Nem</v>
      </c>
      <c r="F188" s="196">
        <v>0.05</v>
      </c>
      <c r="G188" s="196">
        <v>1.0900000000000001</v>
      </c>
      <c r="H188" s="196">
        <f t="shared" si="16"/>
        <v>1.1400000000000001</v>
      </c>
      <c r="I188" s="206"/>
      <c r="J188" s="196"/>
      <c r="K188" s="197"/>
      <c r="L188" s="196">
        <v>0.05</v>
      </c>
      <c r="M188" s="196">
        <v>1.0363500000000001</v>
      </c>
      <c r="N188" s="196">
        <v>0.05</v>
      </c>
      <c r="O188" s="196">
        <f t="shared" si="17"/>
        <v>1.1363500000000002</v>
      </c>
      <c r="P188" s="197"/>
      <c r="Q188" s="206"/>
      <c r="R188" s="201"/>
      <c r="S188" s="206"/>
      <c r="T188" s="196"/>
      <c r="U188" s="197"/>
      <c r="V188" s="206"/>
      <c r="W188" s="203"/>
      <c r="X188" s="203"/>
      <c r="Y188" s="203"/>
      <c r="Z188" s="203"/>
      <c r="AA188" s="197"/>
      <c r="AB188">
        <v>9</v>
      </c>
      <c r="AC188" t="s">
        <v>697</v>
      </c>
      <c r="AD188" t="s">
        <v>702</v>
      </c>
      <c r="AE188" t="str">
        <f t="shared" si="15"/>
        <v>FOR30</v>
      </c>
      <c r="AF188" t="str">
        <f t="shared" si="15"/>
        <v>Koronás baltavirág</v>
      </c>
    </row>
    <row r="189" spans="1:32" x14ac:dyDescent="0.3">
      <c r="A189" s="204" t="s">
        <v>430</v>
      </c>
      <c r="B189" s="205" t="s">
        <v>431</v>
      </c>
      <c r="C189" s="217" t="s">
        <v>86</v>
      </c>
      <c r="D189" s="191" t="str">
        <f t="shared" si="18"/>
        <v>Nem</v>
      </c>
      <c r="E189" s="191" t="str">
        <f t="shared" si="19"/>
        <v>Nem</v>
      </c>
      <c r="F189" s="196">
        <v>0.05</v>
      </c>
      <c r="G189" s="196">
        <v>2.19</v>
      </c>
      <c r="H189" s="196">
        <f t="shared" si="16"/>
        <v>2.2399999999999998</v>
      </c>
      <c r="I189" s="206"/>
      <c r="J189" s="196"/>
      <c r="K189" s="197"/>
      <c r="L189" s="196">
        <v>0.05</v>
      </c>
      <c r="M189" s="196">
        <v>2.1388500000000001</v>
      </c>
      <c r="N189" s="196">
        <v>0.05</v>
      </c>
      <c r="O189" s="196">
        <f t="shared" si="17"/>
        <v>2.2388499999999998</v>
      </c>
      <c r="P189" s="197"/>
      <c r="Q189" s="206"/>
      <c r="R189" s="201"/>
      <c r="S189" s="206"/>
      <c r="T189" s="196"/>
      <c r="U189" s="197"/>
      <c r="V189" s="206"/>
      <c r="W189" s="203"/>
      <c r="X189" s="203"/>
      <c r="Y189" s="203"/>
      <c r="Z189" s="203"/>
      <c r="AA189" s="197"/>
      <c r="AB189">
        <v>9</v>
      </c>
      <c r="AC189" t="s">
        <v>697</v>
      </c>
      <c r="AD189" t="s">
        <v>431</v>
      </c>
      <c r="AE189" t="str">
        <f t="shared" si="15"/>
        <v>FOR32</v>
      </c>
      <c r="AF189" t="str">
        <f t="shared" si="15"/>
        <v>Réparepce</v>
      </c>
    </row>
    <row r="190" spans="1:32" x14ac:dyDescent="0.3">
      <c r="A190" s="204" t="s">
        <v>432</v>
      </c>
      <c r="B190" s="205" t="s">
        <v>433</v>
      </c>
      <c r="C190" s="217" t="s">
        <v>86</v>
      </c>
      <c r="D190" s="191" t="str">
        <f t="shared" si="18"/>
        <v>Nem</v>
      </c>
      <c r="E190" s="191" t="str">
        <f t="shared" si="19"/>
        <v>Nem</v>
      </c>
      <c r="F190" s="196">
        <v>0.05</v>
      </c>
      <c r="G190" s="196">
        <v>1.0900000000000001</v>
      </c>
      <c r="H190" s="196">
        <f t="shared" si="16"/>
        <v>1.1400000000000001</v>
      </c>
      <c r="I190" s="206"/>
      <c r="J190" s="196"/>
      <c r="K190" s="197"/>
      <c r="L190" s="196">
        <v>0.05</v>
      </c>
      <c r="M190" s="196">
        <v>1.0363500000000001</v>
      </c>
      <c r="N190" s="196">
        <v>0.05</v>
      </c>
      <c r="O190" s="196">
        <f t="shared" si="17"/>
        <v>1.1363500000000002</v>
      </c>
      <c r="P190" s="197"/>
      <c r="Q190" s="206"/>
      <c r="R190" s="201"/>
      <c r="S190" s="206"/>
      <c r="T190" s="196"/>
      <c r="U190" s="197"/>
      <c r="V190" s="206"/>
      <c r="W190" s="203"/>
      <c r="X190" s="203"/>
      <c r="Y190" s="203"/>
      <c r="Z190" s="203"/>
      <c r="AA190" s="197"/>
      <c r="AB190">
        <v>9</v>
      </c>
      <c r="AC190" t="s">
        <v>697</v>
      </c>
      <c r="AD190" t="s">
        <v>433</v>
      </c>
      <c r="AE190" t="str">
        <f t="shared" si="15"/>
        <v>FOR33</v>
      </c>
      <c r="AF190" t="str">
        <f t="shared" si="15"/>
        <v>Tifon</v>
      </c>
    </row>
    <row r="191" spans="1:32" x14ac:dyDescent="0.3">
      <c r="A191" s="204" t="s">
        <v>434</v>
      </c>
      <c r="B191" s="205" t="s">
        <v>435</v>
      </c>
      <c r="C191" s="217" t="s">
        <v>86</v>
      </c>
      <c r="D191" s="191" t="str">
        <f t="shared" si="18"/>
        <v>Nem</v>
      </c>
      <c r="E191" s="191" t="str">
        <f t="shared" si="19"/>
        <v>Nem</v>
      </c>
      <c r="F191" s="196">
        <v>0.05</v>
      </c>
      <c r="G191" s="196">
        <v>1.0900000000000001</v>
      </c>
      <c r="H191" s="196">
        <f t="shared" si="16"/>
        <v>1.1400000000000001</v>
      </c>
      <c r="I191" s="206"/>
      <c r="J191" s="196"/>
      <c r="K191" s="197"/>
      <c r="L191" s="196">
        <v>0.05</v>
      </c>
      <c r="M191" s="196">
        <v>1.0363500000000001</v>
      </c>
      <c r="N191" s="196">
        <v>0.05</v>
      </c>
      <c r="O191" s="196">
        <f t="shared" si="17"/>
        <v>1.1363500000000002</v>
      </c>
      <c r="P191" s="197"/>
      <c r="Q191" s="206"/>
      <c r="R191" s="201"/>
      <c r="S191" s="206"/>
      <c r="T191" s="196"/>
      <c r="U191" s="197"/>
      <c r="V191" s="206"/>
      <c r="W191" s="203"/>
      <c r="X191" s="203"/>
      <c r="Y191" s="203"/>
      <c r="Z191" s="203"/>
      <c r="AA191" s="197"/>
      <c r="AB191">
        <v>9</v>
      </c>
      <c r="AC191" t="s">
        <v>697</v>
      </c>
      <c r="AD191" t="s">
        <v>435</v>
      </c>
      <c r="AE191" t="str">
        <f t="shared" si="15"/>
        <v>FOR34</v>
      </c>
      <c r="AF191" t="str">
        <f t="shared" si="15"/>
        <v>Tarlórépa</v>
      </c>
    </row>
    <row r="192" spans="1:32" x14ac:dyDescent="0.3">
      <c r="A192" s="204" t="s">
        <v>436</v>
      </c>
      <c r="B192" s="205" t="s">
        <v>437</v>
      </c>
      <c r="C192" s="217" t="s">
        <v>86</v>
      </c>
      <c r="D192" s="191" t="str">
        <f t="shared" si="18"/>
        <v>Nem</v>
      </c>
      <c r="E192" s="191" t="str">
        <f t="shared" si="19"/>
        <v>Nem</v>
      </c>
      <c r="F192" s="196">
        <v>0.05</v>
      </c>
      <c r="G192" s="196">
        <v>1.0900000000000001</v>
      </c>
      <c r="H192" s="196">
        <f t="shared" si="16"/>
        <v>1.1400000000000001</v>
      </c>
      <c r="I192" s="206"/>
      <c r="J192" s="196"/>
      <c r="K192" s="197"/>
      <c r="L192" s="196">
        <v>0.05</v>
      </c>
      <c r="M192" s="196">
        <v>1.0363500000000001</v>
      </c>
      <c r="N192" s="196">
        <v>0.05</v>
      </c>
      <c r="O192" s="196">
        <f t="shared" si="17"/>
        <v>1.1363500000000002</v>
      </c>
      <c r="P192" s="197"/>
      <c r="Q192" s="206"/>
      <c r="R192" s="201"/>
      <c r="S192" s="206"/>
      <c r="T192" s="196"/>
      <c r="U192" s="197"/>
      <c r="V192" s="206"/>
      <c r="W192" s="203"/>
      <c r="X192" s="203"/>
      <c r="Y192" s="203"/>
      <c r="Z192" s="203"/>
      <c r="AA192" s="197"/>
      <c r="AB192">
        <v>9</v>
      </c>
      <c r="AC192" t="s">
        <v>697</v>
      </c>
      <c r="AD192" t="s">
        <v>437</v>
      </c>
      <c r="AE192" t="str">
        <f t="shared" si="15"/>
        <v>FOR35</v>
      </c>
      <c r="AF192" t="str">
        <f t="shared" si="15"/>
        <v>Takarmányrépa</v>
      </c>
    </row>
    <row r="193" spans="1:32" x14ac:dyDescent="0.3">
      <c r="A193" s="204" t="s">
        <v>438</v>
      </c>
      <c r="B193" s="205" t="s">
        <v>439</v>
      </c>
      <c r="C193" s="217" t="s">
        <v>86</v>
      </c>
      <c r="D193" s="191" t="str">
        <f t="shared" si="18"/>
        <v>Nem</v>
      </c>
      <c r="E193" s="191" t="str">
        <f t="shared" si="19"/>
        <v>Nem</v>
      </c>
      <c r="F193" s="196">
        <v>0.05</v>
      </c>
      <c r="G193" s="196">
        <v>3.28</v>
      </c>
      <c r="H193" s="196">
        <f t="shared" si="16"/>
        <v>3.3299999999999996</v>
      </c>
      <c r="I193" s="206"/>
      <c r="J193" s="196"/>
      <c r="K193" s="197"/>
      <c r="L193" s="196">
        <v>0.05</v>
      </c>
      <c r="M193" s="196">
        <v>3.2303250000000001</v>
      </c>
      <c r="N193" s="196">
        <v>0.05</v>
      </c>
      <c r="O193" s="196">
        <f t="shared" si="17"/>
        <v>3.3303249999999998</v>
      </c>
      <c r="P193" s="197"/>
      <c r="Q193" s="206"/>
      <c r="R193" s="201"/>
      <c r="S193" s="206"/>
      <c r="T193" s="196"/>
      <c r="U193" s="197"/>
      <c r="V193" s="206"/>
      <c r="W193" s="203"/>
      <c r="X193" s="203"/>
      <c r="Y193" s="203"/>
      <c r="Z193" s="203"/>
      <c r="AA193" s="197"/>
      <c r="AB193">
        <v>9</v>
      </c>
      <c r="AC193" t="s">
        <v>697</v>
      </c>
      <c r="AD193" t="s">
        <v>439</v>
      </c>
      <c r="AE193" t="str">
        <f t="shared" si="15"/>
        <v>FOR36</v>
      </c>
      <c r="AF193" t="str">
        <f t="shared" si="15"/>
        <v>Csicsóka</v>
      </c>
    </row>
    <row r="194" spans="1:32" x14ac:dyDescent="0.3">
      <c r="A194" s="204" t="s">
        <v>440</v>
      </c>
      <c r="B194" s="205" t="s">
        <v>441</v>
      </c>
      <c r="C194" s="217" t="s">
        <v>86</v>
      </c>
      <c r="D194" s="191" t="str">
        <f t="shared" si="18"/>
        <v>Nem</v>
      </c>
      <c r="E194" s="191" t="str">
        <f t="shared" si="19"/>
        <v>Nem</v>
      </c>
      <c r="F194" s="196">
        <v>0.05</v>
      </c>
      <c r="G194" s="196">
        <v>1.0900000000000001</v>
      </c>
      <c r="H194" s="196">
        <f t="shared" si="16"/>
        <v>1.1400000000000001</v>
      </c>
      <c r="I194" s="206"/>
      <c r="J194" s="196"/>
      <c r="K194" s="197"/>
      <c r="L194" s="196">
        <v>0.05</v>
      </c>
      <c r="M194" s="196">
        <v>1.0363500000000001</v>
      </c>
      <c r="N194" s="196">
        <v>0.05</v>
      </c>
      <c r="O194" s="196">
        <f t="shared" si="17"/>
        <v>1.1363500000000002</v>
      </c>
      <c r="P194" s="197"/>
      <c r="Q194" s="206"/>
      <c r="R194" s="201"/>
      <c r="S194" s="206"/>
      <c r="T194" s="196"/>
      <c r="U194" s="197"/>
      <c r="V194" s="206"/>
      <c r="W194" s="203"/>
      <c r="X194" s="203"/>
      <c r="Y194" s="203"/>
      <c r="Z194" s="203"/>
      <c r="AA194" s="197"/>
      <c r="AB194">
        <v>9</v>
      </c>
      <c r="AC194" t="s">
        <v>697</v>
      </c>
      <c r="AD194" t="s">
        <v>441</v>
      </c>
      <c r="AE194" t="str">
        <f t="shared" si="15"/>
        <v>FOR37</v>
      </c>
      <c r="AF194" t="str">
        <f t="shared" si="15"/>
        <v>Murokrépa</v>
      </c>
    </row>
    <row r="195" spans="1:32" x14ac:dyDescent="0.3">
      <c r="A195" s="204" t="s">
        <v>442</v>
      </c>
      <c r="B195" s="205" t="s">
        <v>443</v>
      </c>
      <c r="C195" s="217" t="s">
        <v>86</v>
      </c>
      <c r="D195" s="191" t="str">
        <f t="shared" si="18"/>
        <v>Nem</v>
      </c>
      <c r="E195" s="191" t="str">
        <f t="shared" si="19"/>
        <v>Nem</v>
      </c>
      <c r="F195" s="196">
        <v>0.05</v>
      </c>
      <c r="G195" s="196">
        <v>1.0900000000000001</v>
      </c>
      <c r="H195" s="196">
        <f t="shared" si="16"/>
        <v>1.1400000000000001</v>
      </c>
      <c r="I195" s="206"/>
      <c r="J195" s="196"/>
      <c r="K195" s="197"/>
      <c r="L195" s="196">
        <v>0.05</v>
      </c>
      <c r="M195" s="196">
        <v>1.0395000000000001</v>
      </c>
      <c r="N195" s="196">
        <v>0.05</v>
      </c>
      <c r="O195" s="196">
        <f t="shared" si="17"/>
        <v>1.1395000000000002</v>
      </c>
      <c r="P195" s="197"/>
      <c r="Q195" s="206"/>
      <c r="R195" s="201"/>
      <c r="S195" s="206"/>
      <c r="T195" s="196"/>
      <c r="U195" s="197"/>
      <c r="V195" s="206"/>
      <c r="W195" s="203"/>
      <c r="X195" s="203"/>
      <c r="Y195" s="203"/>
      <c r="Z195" s="203"/>
      <c r="AA195" s="197"/>
      <c r="AB195">
        <v>9</v>
      </c>
      <c r="AC195" t="s">
        <v>697</v>
      </c>
      <c r="AD195" t="s">
        <v>443</v>
      </c>
      <c r="AE195" t="str">
        <f t="shared" si="15"/>
        <v>FOR38</v>
      </c>
      <c r="AF195" t="str">
        <f t="shared" si="15"/>
        <v>Tarka koronafürt</v>
      </c>
    </row>
    <row r="196" spans="1:32" x14ac:dyDescent="0.3">
      <c r="A196" s="204" t="s">
        <v>444</v>
      </c>
      <c r="B196" s="205" t="s">
        <v>445</v>
      </c>
      <c r="C196" s="217" t="s">
        <v>86</v>
      </c>
      <c r="D196" s="191" t="str">
        <f t="shared" si="18"/>
        <v>Nem</v>
      </c>
      <c r="E196" s="191" t="str">
        <f t="shared" si="19"/>
        <v>Nem</v>
      </c>
      <c r="F196" s="196">
        <v>0.05</v>
      </c>
      <c r="G196" s="196">
        <v>3.28</v>
      </c>
      <c r="H196" s="196">
        <f t="shared" si="16"/>
        <v>3.3299999999999996</v>
      </c>
      <c r="I196" s="206"/>
      <c r="J196" s="196"/>
      <c r="K196" s="197"/>
      <c r="L196" s="196">
        <v>0.05</v>
      </c>
      <c r="M196" s="196">
        <v>3.2303250000000001</v>
      </c>
      <c r="N196" s="196">
        <v>0.05</v>
      </c>
      <c r="O196" s="196">
        <f t="shared" si="17"/>
        <v>3.3303249999999998</v>
      </c>
      <c r="P196" s="197"/>
      <c r="Q196" s="206"/>
      <c r="R196" s="201"/>
      <c r="S196" s="206"/>
      <c r="T196" s="196"/>
      <c r="U196" s="197"/>
      <c r="V196" s="206"/>
      <c r="W196" s="203"/>
      <c r="X196" s="203"/>
      <c r="Y196" s="203"/>
      <c r="Z196" s="203"/>
      <c r="AA196" s="197"/>
      <c r="AB196">
        <v>9</v>
      </c>
      <c r="AC196" t="s">
        <v>697</v>
      </c>
      <c r="AD196" t="s">
        <v>445</v>
      </c>
      <c r="AE196" t="str">
        <f t="shared" si="15"/>
        <v>FOR39</v>
      </c>
      <c r="AF196" t="str">
        <f t="shared" si="15"/>
        <v>Görög széna</v>
      </c>
    </row>
    <row r="197" spans="1:32" x14ac:dyDescent="0.3">
      <c r="A197" s="204" t="s">
        <v>446</v>
      </c>
      <c r="B197" s="205" t="s">
        <v>447</v>
      </c>
      <c r="C197" s="217" t="s">
        <v>86</v>
      </c>
      <c r="D197" s="191" t="str">
        <f t="shared" si="18"/>
        <v>Nem</v>
      </c>
      <c r="E197" s="191" t="str">
        <f t="shared" si="19"/>
        <v>Nem</v>
      </c>
      <c r="F197" s="196">
        <v>0.05</v>
      </c>
      <c r="G197" s="196">
        <v>1.0900000000000001</v>
      </c>
      <c r="H197" s="196">
        <f t="shared" si="16"/>
        <v>1.1400000000000001</v>
      </c>
      <c r="I197" s="206"/>
      <c r="J197" s="196"/>
      <c r="K197" s="197"/>
      <c r="L197" s="196">
        <v>0.05</v>
      </c>
      <c r="M197" s="196">
        <v>1.0363500000000001</v>
      </c>
      <c r="N197" s="196">
        <v>0.05</v>
      </c>
      <c r="O197" s="196">
        <f t="shared" si="17"/>
        <v>1.1363500000000002</v>
      </c>
      <c r="P197" s="197"/>
      <c r="Q197" s="206"/>
      <c r="R197" s="201"/>
      <c r="S197" s="206"/>
      <c r="T197" s="196"/>
      <c r="U197" s="197"/>
      <c r="V197" s="206"/>
      <c r="W197" s="203"/>
      <c r="X197" s="203"/>
      <c r="Y197" s="203"/>
      <c r="Z197" s="203"/>
      <c r="AA197" s="197"/>
      <c r="AB197">
        <v>9</v>
      </c>
      <c r="AC197" t="s">
        <v>697</v>
      </c>
      <c r="AD197" t="s">
        <v>447</v>
      </c>
      <c r="AE197" t="str">
        <f t="shared" ref="AE197:AF260" si="20">A197</f>
        <v>FOR40</v>
      </c>
      <c r="AF197" t="str">
        <f t="shared" si="20"/>
        <v xml:space="preserve">Keleti kecskeruta </v>
      </c>
    </row>
    <row r="198" spans="1:32" x14ac:dyDescent="0.3">
      <c r="A198" s="204" t="s">
        <v>448</v>
      </c>
      <c r="B198" s="205" t="s">
        <v>449</v>
      </c>
      <c r="C198" s="217" t="s">
        <v>86</v>
      </c>
      <c r="D198" s="191" t="str">
        <f t="shared" si="18"/>
        <v>Nem</v>
      </c>
      <c r="E198" s="191" t="str">
        <f t="shared" si="19"/>
        <v>Nem</v>
      </c>
      <c r="F198" s="196">
        <v>0.05</v>
      </c>
      <c r="G198" s="196">
        <v>1.0900000000000001</v>
      </c>
      <c r="H198" s="196">
        <f t="shared" si="16"/>
        <v>1.1400000000000001</v>
      </c>
      <c r="I198" s="206"/>
      <c r="J198" s="196"/>
      <c r="K198" s="197"/>
      <c r="L198" s="196">
        <v>0.05</v>
      </c>
      <c r="M198" s="196">
        <v>1.0363500000000001</v>
      </c>
      <c r="N198" s="196">
        <v>0.05</v>
      </c>
      <c r="O198" s="196">
        <f t="shared" si="17"/>
        <v>1.1363500000000002</v>
      </c>
      <c r="P198" s="197"/>
      <c r="Q198" s="206"/>
      <c r="R198" s="201"/>
      <c r="S198" s="206"/>
      <c r="T198" s="196"/>
      <c r="U198" s="197"/>
      <c r="V198" s="206"/>
      <c r="W198" s="203"/>
      <c r="X198" s="203"/>
      <c r="Y198" s="203"/>
      <c r="Z198" s="203"/>
      <c r="AA198" s="197"/>
      <c r="AB198">
        <v>9</v>
      </c>
      <c r="AC198" t="s">
        <v>697</v>
      </c>
      <c r="AD198" t="s">
        <v>449</v>
      </c>
      <c r="AE198" t="str">
        <f t="shared" si="20"/>
        <v>FOR41</v>
      </c>
      <c r="AF198" t="str">
        <f t="shared" si="20"/>
        <v>Mézontófű (Facélia)</v>
      </c>
    </row>
    <row r="199" spans="1:32" x14ac:dyDescent="0.3">
      <c r="A199" s="204" t="s">
        <v>450</v>
      </c>
      <c r="B199" s="205" t="s">
        <v>451</v>
      </c>
      <c r="C199" s="217" t="s">
        <v>86</v>
      </c>
      <c r="D199" s="191" t="str">
        <f t="shared" si="18"/>
        <v>Nem</v>
      </c>
      <c r="E199" s="191" t="str">
        <f t="shared" si="19"/>
        <v>Nem</v>
      </c>
      <c r="F199" s="196">
        <v>0.05</v>
      </c>
      <c r="G199" s="196">
        <v>0.55000000000000004</v>
      </c>
      <c r="H199" s="196">
        <f t="shared" ref="H199:H262" si="21">F199+G199</f>
        <v>0.60000000000000009</v>
      </c>
      <c r="I199" s="206"/>
      <c r="J199" s="196"/>
      <c r="K199" s="197"/>
      <c r="L199" s="196">
        <v>0.05</v>
      </c>
      <c r="M199" s="196">
        <v>0.49612500000000004</v>
      </c>
      <c r="N199" s="196">
        <v>0.05</v>
      </c>
      <c r="O199" s="196">
        <f t="shared" ref="O199:O262" si="22">L199+M199+N199</f>
        <v>0.59612500000000013</v>
      </c>
      <c r="P199" s="197"/>
      <c r="Q199" s="206"/>
      <c r="R199" s="201"/>
      <c r="S199" s="206"/>
      <c r="T199" s="196"/>
      <c r="U199" s="197"/>
      <c r="V199" s="206"/>
      <c r="W199" s="203"/>
      <c r="X199" s="203"/>
      <c r="Y199" s="203"/>
      <c r="Z199" s="203"/>
      <c r="AA199" s="197"/>
      <c r="AB199">
        <v>9</v>
      </c>
      <c r="AC199" t="s">
        <v>697</v>
      </c>
      <c r="AD199" t="s">
        <v>703</v>
      </c>
      <c r="AE199" t="str">
        <f t="shared" si="20"/>
        <v>FOR56</v>
      </c>
      <c r="AF199" t="str">
        <f t="shared" si="20"/>
        <v>Füves lucerna</v>
      </c>
    </row>
    <row r="200" spans="1:32" x14ac:dyDescent="0.3">
      <c r="A200" s="204" t="s">
        <v>452</v>
      </c>
      <c r="B200" s="205" t="s">
        <v>453</v>
      </c>
      <c r="C200" s="217" t="s">
        <v>86</v>
      </c>
      <c r="D200" s="191" t="str">
        <f t="shared" ref="D200:D263" si="23">IF($I200&lt;&gt;0,"Igen","Nem")</f>
        <v>Nem</v>
      </c>
      <c r="E200" s="191" t="str">
        <f t="shared" si="19"/>
        <v>Nem</v>
      </c>
      <c r="F200" s="196">
        <v>0.05</v>
      </c>
      <c r="G200" s="196">
        <v>0.55000000000000004</v>
      </c>
      <c r="H200" s="196">
        <f t="shared" si="21"/>
        <v>0.60000000000000009</v>
      </c>
      <c r="I200" s="206"/>
      <c r="J200" s="196"/>
      <c r="K200" s="197"/>
      <c r="L200" s="196">
        <v>0.05</v>
      </c>
      <c r="M200" s="196">
        <v>0.49612500000000004</v>
      </c>
      <c r="N200" s="196">
        <v>0.05</v>
      </c>
      <c r="O200" s="196">
        <f t="shared" si="22"/>
        <v>0.59612500000000013</v>
      </c>
      <c r="P200" s="197"/>
      <c r="Q200" s="206"/>
      <c r="R200" s="201"/>
      <c r="S200" s="206"/>
      <c r="T200" s="196"/>
      <c r="U200" s="197"/>
      <c r="V200" s="206"/>
      <c r="W200" s="203"/>
      <c r="X200" s="203"/>
      <c r="Y200" s="203"/>
      <c r="Z200" s="203"/>
      <c r="AA200" s="197"/>
      <c r="AB200">
        <v>9</v>
      </c>
      <c r="AC200" t="s">
        <v>697</v>
      </c>
      <c r="AD200" t="s">
        <v>703</v>
      </c>
      <c r="AE200" t="str">
        <f t="shared" si="20"/>
        <v>FOR57</v>
      </c>
      <c r="AF200" t="str">
        <f t="shared" si="20"/>
        <v>Füves here</v>
      </c>
    </row>
    <row r="201" spans="1:32" x14ac:dyDescent="0.3">
      <c r="A201" s="204" t="s">
        <v>454</v>
      </c>
      <c r="B201" s="205" t="s">
        <v>455</v>
      </c>
      <c r="C201" s="217" t="s">
        <v>86</v>
      </c>
      <c r="D201" s="191" t="str">
        <f t="shared" si="23"/>
        <v>Nem</v>
      </c>
      <c r="E201" s="191" t="str">
        <f t="shared" si="19"/>
        <v>Nem</v>
      </c>
      <c r="F201" s="196">
        <v>0.05</v>
      </c>
      <c r="G201" s="196">
        <v>1.0900000000000001</v>
      </c>
      <c r="H201" s="196">
        <f t="shared" si="21"/>
        <v>1.1400000000000001</v>
      </c>
      <c r="I201" s="206"/>
      <c r="J201" s="196"/>
      <c r="K201" s="197"/>
      <c r="L201" s="196">
        <v>0.05</v>
      </c>
      <c r="M201" s="196">
        <v>1.0363500000000001</v>
      </c>
      <c r="N201" s="196">
        <v>0.05</v>
      </c>
      <c r="O201" s="196">
        <f t="shared" si="22"/>
        <v>1.1363500000000002</v>
      </c>
      <c r="P201" s="197"/>
      <c r="Q201" s="206"/>
      <c r="R201" s="201"/>
      <c r="S201" s="206"/>
      <c r="T201" s="196"/>
      <c r="U201" s="197"/>
      <c r="V201" s="206"/>
      <c r="W201" s="203"/>
      <c r="X201" s="203"/>
      <c r="Y201" s="203"/>
      <c r="Z201" s="203"/>
      <c r="AA201" s="197"/>
      <c r="AB201">
        <v>9</v>
      </c>
      <c r="AC201" t="s">
        <v>697</v>
      </c>
      <c r="AD201" t="s">
        <v>455</v>
      </c>
      <c r="AE201" t="str">
        <f t="shared" si="20"/>
        <v>FOR58</v>
      </c>
      <c r="AF201" t="str">
        <f t="shared" si="20"/>
        <v>Takarmánymályva</v>
      </c>
    </row>
    <row r="202" spans="1:32" x14ac:dyDescent="0.3">
      <c r="A202" s="204" t="s">
        <v>456</v>
      </c>
      <c r="B202" s="205" t="s">
        <v>457</v>
      </c>
      <c r="C202" s="217" t="s">
        <v>86</v>
      </c>
      <c r="D202" s="191" t="str">
        <f t="shared" si="23"/>
        <v>Nem</v>
      </c>
      <c r="E202" s="191" t="str">
        <f t="shared" si="19"/>
        <v>Nem</v>
      </c>
      <c r="F202" s="196">
        <v>0.05</v>
      </c>
      <c r="G202" s="196">
        <v>1.0900000000000001</v>
      </c>
      <c r="H202" s="196">
        <f t="shared" si="21"/>
        <v>1.1400000000000001</v>
      </c>
      <c r="I202" s="206"/>
      <c r="J202" s="196"/>
      <c r="K202" s="197"/>
      <c r="L202" s="196">
        <v>0.05</v>
      </c>
      <c r="M202" s="196">
        <v>1.0363500000000001</v>
      </c>
      <c r="N202" s="196">
        <v>0.05</v>
      </c>
      <c r="O202" s="196">
        <f t="shared" si="22"/>
        <v>1.1363500000000002</v>
      </c>
      <c r="P202" s="197"/>
      <c r="Q202" s="206"/>
      <c r="R202" s="201"/>
      <c r="S202" s="206"/>
      <c r="T202" s="196"/>
      <c r="U202" s="197"/>
      <c r="V202" s="206"/>
      <c r="W202" s="203"/>
      <c r="X202" s="203"/>
      <c r="Y202" s="203"/>
      <c r="Z202" s="203"/>
      <c r="AA202" s="197"/>
      <c r="AB202">
        <v>9</v>
      </c>
      <c r="AC202" t="s">
        <v>697</v>
      </c>
      <c r="AD202" t="s">
        <v>457</v>
      </c>
      <c r="AE202" t="str">
        <f t="shared" si="20"/>
        <v>FOR59</v>
      </c>
      <c r="AF202" t="str">
        <f t="shared" si="20"/>
        <v>Szilfium</v>
      </c>
    </row>
    <row r="203" spans="1:32" x14ac:dyDescent="0.3">
      <c r="A203" s="204" t="s">
        <v>458</v>
      </c>
      <c r="B203" s="205" t="s">
        <v>459</v>
      </c>
      <c r="C203" s="217" t="s">
        <v>86</v>
      </c>
      <c r="D203" s="191" t="str">
        <f t="shared" si="23"/>
        <v>Nem</v>
      </c>
      <c r="E203" s="191" t="str">
        <f t="shared" si="19"/>
        <v>Nem</v>
      </c>
      <c r="F203" s="196">
        <v>0.05</v>
      </c>
      <c r="G203" s="196">
        <v>3.28</v>
      </c>
      <c r="H203" s="196">
        <f t="shared" si="21"/>
        <v>3.3299999999999996</v>
      </c>
      <c r="I203" s="206"/>
      <c r="J203" s="196"/>
      <c r="K203" s="197"/>
      <c r="L203" s="196">
        <v>0.05</v>
      </c>
      <c r="M203" s="196">
        <v>3.2303250000000001</v>
      </c>
      <c r="N203" s="196">
        <v>0.05</v>
      </c>
      <c r="O203" s="196">
        <f t="shared" si="22"/>
        <v>3.3303249999999998</v>
      </c>
      <c r="P203" s="197"/>
      <c r="Q203" s="206"/>
      <c r="R203" s="201"/>
      <c r="S203" s="206"/>
      <c r="T203" s="196"/>
      <c r="U203" s="197"/>
      <c r="V203" s="206"/>
      <c r="W203" s="203"/>
      <c r="X203" s="203"/>
      <c r="Y203" s="203"/>
      <c r="Z203" s="203"/>
      <c r="AA203" s="197"/>
      <c r="AB203">
        <v>9</v>
      </c>
      <c r="AC203" t="s">
        <v>697</v>
      </c>
      <c r="AD203" t="s">
        <v>459</v>
      </c>
      <c r="AE203" t="str">
        <f t="shared" si="20"/>
        <v>FOR60</v>
      </c>
      <c r="AF203" t="str">
        <f t="shared" si="20"/>
        <v>Lósóska</v>
      </c>
    </row>
    <row r="204" spans="1:32" x14ac:dyDescent="0.3">
      <c r="A204" s="204" t="s">
        <v>460</v>
      </c>
      <c r="B204" s="205" t="s">
        <v>461</v>
      </c>
      <c r="C204" s="217" t="s">
        <v>86</v>
      </c>
      <c r="D204" s="191" t="str">
        <f t="shared" si="23"/>
        <v>Nem</v>
      </c>
      <c r="E204" s="191" t="str">
        <f t="shared" si="19"/>
        <v>Nem</v>
      </c>
      <c r="F204" s="196">
        <v>0.05</v>
      </c>
      <c r="G204" s="196">
        <v>14.23</v>
      </c>
      <c r="H204" s="196">
        <f t="shared" si="21"/>
        <v>14.280000000000001</v>
      </c>
      <c r="I204" s="206"/>
      <c r="J204" s="196"/>
      <c r="K204" s="197"/>
      <c r="L204" s="196">
        <v>0.05</v>
      </c>
      <c r="M204" s="196">
        <v>14.175000000000001</v>
      </c>
      <c r="N204" s="196">
        <v>0.05</v>
      </c>
      <c r="O204" s="196">
        <f t="shared" si="22"/>
        <v>14.275000000000002</v>
      </c>
      <c r="P204" s="197"/>
      <c r="Q204" s="206"/>
      <c r="R204" s="201"/>
      <c r="S204" s="206"/>
      <c r="T204" s="196"/>
      <c r="U204" s="197"/>
      <c r="V204" s="209"/>
      <c r="W204" s="210"/>
      <c r="X204" s="210"/>
      <c r="Y204" s="210"/>
      <c r="Z204" s="203"/>
      <c r="AA204" s="197"/>
      <c r="AB204">
        <v>3</v>
      </c>
      <c r="AC204" t="s">
        <v>685</v>
      </c>
      <c r="AD204" t="s">
        <v>461</v>
      </c>
      <c r="AE204" t="str">
        <f t="shared" si="20"/>
        <v>FRU11</v>
      </c>
      <c r="AF204" t="str">
        <f t="shared" si="20"/>
        <v>Szeder</v>
      </c>
    </row>
    <row r="205" spans="1:32" x14ac:dyDescent="0.3">
      <c r="A205" s="204" t="s">
        <v>462</v>
      </c>
      <c r="B205" s="205" t="s">
        <v>463</v>
      </c>
      <c r="C205" s="217" t="s">
        <v>86</v>
      </c>
      <c r="D205" s="191" t="str">
        <f t="shared" si="23"/>
        <v>Nem</v>
      </c>
      <c r="E205" s="191" t="str">
        <f t="shared" si="19"/>
        <v>Nem</v>
      </c>
      <c r="F205" s="196">
        <v>0.05</v>
      </c>
      <c r="G205" s="196">
        <v>14.23</v>
      </c>
      <c r="H205" s="196">
        <f t="shared" si="21"/>
        <v>14.280000000000001</v>
      </c>
      <c r="I205" s="206"/>
      <c r="J205" s="196"/>
      <c r="K205" s="197"/>
      <c r="L205" s="196">
        <v>0.05</v>
      </c>
      <c r="M205" s="196">
        <v>14.175000000000001</v>
      </c>
      <c r="N205" s="196">
        <v>0.05</v>
      </c>
      <c r="O205" s="196">
        <f t="shared" si="22"/>
        <v>14.275000000000002</v>
      </c>
      <c r="P205" s="197"/>
      <c r="Q205" s="206"/>
      <c r="R205" s="201"/>
      <c r="S205" s="206"/>
      <c r="T205" s="196"/>
      <c r="U205" s="197"/>
      <c r="V205" s="209"/>
      <c r="W205" s="203"/>
      <c r="X205" s="203"/>
      <c r="Y205" s="203"/>
      <c r="Z205" s="203"/>
      <c r="AA205" s="197"/>
      <c r="AB205">
        <v>3</v>
      </c>
      <c r="AC205" t="s">
        <v>685</v>
      </c>
      <c r="AD205" t="s">
        <v>461</v>
      </c>
      <c r="AE205" t="str">
        <f t="shared" si="20"/>
        <v>FRU12</v>
      </c>
      <c r="AF205" t="str">
        <f t="shared" si="20"/>
        <v>Tüske nélküli szeder</v>
      </c>
    </row>
    <row r="206" spans="1:32" x14ac:dyDescent="0.3">
      <c r="A206" s="204" t="s">
        <v>464</v>
      </c>
      <c r="B206" s="205" t="s">
        <v>465</v>
      </c>
      <c r="C206" s="217" t="s">
        <v>86</v>
      </c>
      <c r="D206" s="191" t="str">
        <f t="shared" si="23"/>
        <v>Nem</v>
      </c>
      <c r="E206" s="191" t="str">
        <f t="shared" si="19"/>
        <v>Nem</v>
      </c>
      <c r="F206" s="196">
        <v>0.05</v>
      </c>
      <c r="G206" s="196">
        <v>14.23</v>
      </c>
      <c r="H206" s="196">
        <f t="shared" si="21"/>
        <v>14.280000000000001</v>
      </c>
      <c r="I206" s="206"/>
      <c r="J206" s="196"/>
      <c r="K206" s="197"/>
      <c r="L206" s="196">
        <v>0.05</v>
      </c>
      <c r="M206" s="196">
        <v>14.175000000000001</v>
      </c>
      <c r="N206" s="196">
        <v>0.05</v>
      </c>
      <c r="O206" s="196">
        <f t="shared" si="22"/>
        <v>14.275000000000002</v>
      </c>
      <c r="P206" s="197"/>
      <c r="Q206" s="206"/>
      <c r="R206" s="201"/>
      <c r="S206" s="206"/>
      <c r="T206" s="196"/>
      <c r="U206" s="197"/>
      <c r="V206" s="209"/>
      <c r="W206" s="203"/>
      <c r="X206" s="203"/>
      <c r="Y206" s="203"/>
      <c r="Z206" s="203"/>
      <c r="AA206" s="197"/>
      <c r="AB206">
        <v>3</v>
      </c>
      <c r="AC206" t="s">
        <v>685</v>
      </c>
      <c r="AD206" t="s">
        <v>465</v>
      </c>
      <c r="AE206" t="str">
        <f t="shared" si="20"/>
        <v>FRU13</v>
      </c>
      <c r="AF206" t="str">
        <f t="shared" si="20"/>
        <v>Yosta (rikö)</v>
      </c>
    </row>
    <row r="207" spans="1:32" x14ac:dyDescent="0.3">
      <c r="A207" s="204" t="s">
        <v>466</v>
      </c>
      <c r="B207" s="205" t="s">
        <v>467</v>
      </c>
      <c r="C207" s="217" t="s">
        <v>86</v>
      </c>
      <c r="D207" s="191" t="str">
        <f t="shared" si="23"/>
        <v>Nem</v>
      </c>
      <c r="E207" s="191" t="str">
        <f t="shared" si="19"/>
        <v>Nem</v>
      </c>
      <c r="F207" s="196">
        <v>0.05</v>
      </c>
      <c r="G207" s="196">
        <v>14.23</v>
      </c>
      <c r="H207" s="196">
        <f t="shared" si="21"/>
        <v>14.280000000000001</v>
      </c>
      <c r="I207" s="206"/>
      <c r="J207" s="196"/>
      <c r="K207" s="197"/>
      <c r="L207" s="196">
        <v>0.05</v>
      </c>
      <c r="M207" s="196">
        <v>14.175000000000001</v>
      </c>
      <c r="N207" s="196">
        <v>0.05</v>
      </c>
      <c r="O207" s="196">
        <f t="shared" si="22"/>
        <v>14.275000000000002</v>
      </c>
      <c r="P207" s="197"/>
      <c r="Q207" s="206"/>
      <c r="R207" s="201"/>
      <c r="S207" s="206"/>
      <c r="T207" s="196"/>
      <c r="U207" s="197"/>
      <c r="V207" s="209"/>
      <c r="W207" s="203"/>
      <c r="X207" s="203"/>
      <c r="Y207" s="203"/>
      <c r="Z207" s="203"/>
      <c r="AA207" s="197"/>
      <c r="AB207">
        <v>3</v>
      </c>
      <c r="AC207" t="s">
        <v>685</v>
      </c>
      <c r="AD207" t="s">
        <v>467</v>
      </c>
      <c r="AE207" t="str">
        <f t="shared" si="20"/>
        <v>FRU14</v>
      </c>
      <c r="AF207" t="str">
        <f t="shared" si="20"/>
        <v>Homoktövis</v>
      </c>
    </row>
    <row r="208" spans="1:32" x14ac:dyDescent="0.3">
      <c r="A208" s="204" t="s">
        <v>468</v>
      </c>
      <c r="B208" s="205" t="s">
        <v>469</v>
      </c>
      <c r="C208" s="217" t="s">
        <v>86</v>
      </c>
      <c r="D208" s="191" t="str">
        <f t="shared" si="23"/>
        <v>Nem</v>
      </c>
      <c r="E208" s="191" t="str">
        <f t="shared" si="19"/>
        <v>Nem</v>
      </c>
      <c r="F208" s="196">
        <v>0.05</v>
      </c>
      <c r="G208" s="196">
        <v>14.23</v>
      </c>
      <c r="H208" s="196">
        <f t="shared" si="21"/>
        <v>14.280000000000001</v>
      </c>
      <c r="I208" s="206"/>
      <c r="J208" s="196"/>
      <c r="K208" s="197"/>
      <c r="L208" s="196">
        <v>0.05</v>
      </c>
      <c r="M208" s="196">
        <v>14.175000000000001</v>
      </c>
      <c r="N208" s="196">
        <v>0.05</v>
      </c>
      <c r="O208" s="196">
        <f t="shared" si="22"/>
        <v>14.275000000000002</v>
      </c>
      <c r="P208" s="197"/>
      <c r="Q208" s="206"/>
      <c r="R208" s="201"/>
      <c r="S208" s="206"/>
      <c r="T208" s="196"/>
      <c r="U208" s="197"/>
      <c r="V208" s="209"/>
      <c r="W208" s="203"/>
      <c r="X208" s="203"/>
      <c r="Y208" s="203"/>
      <c r="Z208" s="203"/>
      <c r="AA208" s="197"/>
      <c r="AB208">
        <v>3</v>
      </c>
      <c r="AC208" t="s">
        <v>685</v>
      </c>
      <c r="AD208" t="s">
        <v>469</v>
      </c>
      <c r="AE208" t="str">
        <f t="shared" si="20"/>
        <v>FRU18</v>
      </c>
      <c r="AF208" t="str">
        <f t="shared" si="20"/>
        <v>Berkenye</v>
      </c>
    </row>
    <row r="209" spans="1:32" x14ac:dyDescent="0.3">
      <c r="A209" s="204" t="s">
        <v>470</v>
      </c>
      <c r="B209" s="205" t="s">
        <v>471</v>
      </c>
      <c r="C209" s="217" t="s">
        <v>86</v>
      </c>
      <c r="D209" s="191" t="str">
        <f t="shared" si="23"/>
        <v>Nem</v>
      </c>
      <c r="E209" s="191" t="str">
        <f t="shared" si="19"/>
        <v>Nem</v>
      </c>
      <c r="F209" s="196">
        <v>0.05</v>
      </c>
      <c r="G209" s="196">
        <v>14.23</v>
      </c>
      <c r="H209" s="196">
        <f t="shared" si="21"/>
        <v>14.280000000000001</v>
      </c>
      <c r="I209" s="206"/>
      <c r="J209" s="196"/>
      <c r="K209" s="197"/>
      <c r="L209" s="196">
        <v>0.05</v>
      </c>
      <c r="M209" s="196">
        <v>14.175000000000001</v>
      </c>
      <c r="N209" s="196">
        <v>0.05</v>
      </c>
      <c r="O209" s="196">
        <f t="shared" si="22"/>
        <v>14.275000000000002</v>
      </c>
      <c r="P209" s="197"/>
      <c r="Q209" s="206"/>
      <c r="R209" s="201"/>
      <c r="S209" s="206"/>
      <c r="T209" s="196"/>
      <c r="U209" s="197"/>
      <c r="V209" s="209"/>
      <c r="W209" s="203"/>
      <c r="X209" s="203"/>
      <c r="Y209" s="203"/>
      <c r="Z209" s="203"/>
      <c r="AA209" s="197"/>
      <c r="AB209">
        <v>3</v>
      </c>
      <c r="AC209" t="s">
        <v>685</v>
      </c>
      <c r="AD209" t="s">
        <v>686</v>
      </c>
      <c r="AE209" t="str">
        <f t="shared" si="20"/>
        <v>HAG11</v>
      </c>
      <c r="AF209" t="str">
        <f t="shared" si="20"/>
        <v>Hagyományos gyümölcsös szelídgesztenye</v>
      </c>
    </row>
    <row r="210" spans="1:32" x14ac:dyDescent="0.3">
      <c r="A210" s="204" t="s">
        <v>472</v>
      </c>
      <c r="B210" s="205" t="s">
        <v>473</v>
      </c>
      <c r="C210" s="217" t="s">
        <v>86</v>
      </c>
      <c r="D210" s="191" t="str">
        <f t="shared" si="23"/>
        <v>Nem</v>
      </c>
      <c r="E210" s="191" t="str">
        <f t="shared" si="19"/>
        <v>Nem</v>
      </c>
      <c r="F210" s="196">
        <v>0.05</v>
      </c>
      <c r="G210" s="196">
        <v>14.23</v>
      </c>
      <c r="H210" s="196">
        <f t="shared" si="21"/>
        <v>14.280000000000001</v>
      </c>
      <c r="I210" s="206"/>
      <c r="J210" s="196"/>
      <c r="K210" s="197"/>
      <c r="L210" s="196">
        <v>0.05</v>
      </c>
      <c r="M210" s="196">
        <v>14.175000000000001</v>
      </c>
      <c r="N210" s="196">
        <v>0.05</v>
      </c>
      <c r="O210" s="196">
        <f t="shared" si="22"/>
        <v>14.275000000000002</v>
      </c>
      <c r="P210" s="197"/>
      <c r="Q210" s="206"/>
      <c r="R210" s="201"/>
      <c r="S210" s="206"/>
      <c r="T210" s="196"/>
      <c r="U210" s="197"/>
      <c r="V210" s="209"/>
      <c r="W210" s="203"/>
      <c r="X210" s="203"/>
      <c r="Y210" s="203"/>
      <c r="Z210" s="203"/>
      <c r="AA210" s="197"/>
      <c r="AB210">
        <v>3</v>
      </c>
      <c r="AC210" t="s">
        <v>685</v>
      </c>
      <c r="AD210" t="s">
        <v>686</v>
      </c>
      <c r="AE210" t="str">
        <f t="shared" si="20"/>
        <v>HAG12</v>
      </c>
      <c r="AF210" t="str">
        <f t="shared" si="20"/>
        <v>Hagyományos gyümölcsös vegyes</v>
      </c>
    </row>
    <row r="211" spans="1:32" x14ac:dyDescent="0.3">
      <c r="A211" s="204" t="s">
        <v>474</v>
      </c>
      <c r="B211" s="205" t="s">
        <v>475</v>
      </c>
      <c r="C211" s="217" t="s">
        <v>86</v>
      </c>
      <c r="D211" s="191" t="str">
        <f t="shared" si="23"/>
        <v>Nem</v>
      </c>
      <c r="E211" s="191" t="str">
        <f t="shared" si="19"/>
        <v>Nem</v>
      </c>
      <c r="F211" s="196">
        <v>0.05</v>
      </c>
      <c r="G211" s="196">
        <v>14.23</v>
      </c>
      <c r="H211" s="196">
        <f t="shared" si="21"/>
        <v>14.280000000000001</v>
      </c>
      <c r="I211" s="206"/>
      <c r="J211" s="196"/>
      <c r="K211" s="197"/>
      <c r="L211" s="196">
        <v>0.05</v>
      </c>
      <c r="M211" s="196">
        <v>14.175000000000001</v>
      </c>
      <c r="N211" s="196">
        <v>0.05</v>
      </c>
      <c r="O211" s="196">
        <f t="shared" si="22"/>
        <v>14.275000000000002</v>
      </c>
      <c r="P211" s="197"/>
      <c r="Q211" s="206"/>
      <c r="R211" s="201"/>
      <c r="S211" s="206"/>
      <c r="T211" s="196"/>
      <c r="U211" s="197"/>
      <c r="V211" s="209"/>
      <c r="W211" s="203"/>
      <c r="X211" s="203"/>
      <c r="Y211" s="203"/>
      <c r="Z211" s="203"/>
      <c r="AA211" s="197"/>
      <c r="AB211">
        <v>3</v>
      </c>
      <c r="AC211" t="s">
        <v>685</v>
      </c>
      <c r="AD211" t="s">
        <v>686</v>
      </c>
      <c r="AE211" t="str">
        <f t="shared" si="20"/>
        <v>HAG20</v>
      </c>
      <c r="AF211" t="str">
        <f t="shared" si="20"/>
        <v>Hagyományos gyümölcsös bodza</v>
      </c>
    </row>
    <row r="212" spans="1:32" x14ac:dyDescent="0.3">
      <c r="A212" s="204" t="s">
        <v>476</v>
      </c>
      <c r="B212" s="205" t="s">
        <v>477</v>
      </c>
      <c r="C212" s="217" t="s">
        <v>86</v>
      </c>
      <c r="D212" s="191" t="str">
        <f t="shared" si="23"/>
        <v>Nem</v>
      </c>
      <c r="E212" s="191" t="str">
        <f t="shared" si="19"/>
        <v>Nem</v>
      </c>
      <c r="F212" s="196">
        <v>0.05</v>
      </c>
      <c r="G212" s="196">
        <v>14.23</v>
      </c>
      <c r="H212" s="196">
        <f t="shared" si="21"/>
        <v>14.280000000000001</v>
      </c>
      <c r="I212" s="206"/>
      <c r="J212" s="196"/>
      <c r="K212" s="197"/>
      <c r="L212" s="196">
        <v>0.05</v>
      </c>
      <c r="M212" s="196">
        <v>14.175000000000001</v>
      </c>
      <c r="N212" s="196">
        <v>0.05</v>
      </c>
      <c r="O212" s="196">
        <f t="shared" si="22"/>
        <v>14.275000000000002</v>
      </c>
      <c r="P212" s="197"/>
      <c r="Q212" s="206"/>
      <c r="R212" s="201"/>
      <c r="S212" s="206"/>
      <c r="T212" s="196"/>
      <c r="U212" s="197"/>
      <c r="V212" s="209"/>
      <c r="W212" s="203"/>
      <c r="X212" s="203"/>
      <c r="Y212" s="203"/>
      <c r="Z212" s="203"/>
      <c r="AA212" s="197"/>
      <c r="AB212">
        <v>3</v>
      </c>
      <c r="AC212" t="s">
        <v>685</v>
      </c>
      <c r="AD212" t="s">
        <v>686</v>
      </c>
      <c r="AE212" t="str">
        <f t="shared" si="20"/>
        <v>HAG21</v>
      </c>
      <c r="AF212" t="str">
        <f t="shared" si="20"/>
        <v>Hagyományos gyümölcsös homoktövis</v>
      </c>
    </row>
    <row r="213" spans="1:32" x14ac:dyDescent="0.3">
      <c r="A213" s="204" t="s">
        <v>478</v>
      </c>
      <c r="B213" s="205" t="s">
        <v>479</v>
      </c>
      <c r="C213" s="217" t="s">
        <v>86</v>
      </c>
      <c r="D213" s="191" t="str">
        <f t="shared" si="23"/>
        <v>Nem</v>
      </c>
      <c r="E213" s="191" t="str">
        <f t="shared" si="19"/>
        <v>Nem</v>
      </c>
      <c r="F213" s="196">
        <v>0.05</v>
      </c>
      <c r="G213" s="196">
        <v>14.23</v>
      </c>
      <c r="H213" s="196">
        <f t="shared" si="21"/>
        <v>14.280000000000001</v>
      </c>
      <c r="I213" s="206"/>
      <c r="J213" s="196"/>
      <c r="K213" s="197"/>
      <c r="L213" s="196">
        <v>0.05</v>
      </c>
      <c r="M213" s="196">
        <v>14.175000000000001</v>
      </c>
      <c r="N213" s="196">
        <v>0.05</v>
      </c>
      <c r="O213" s="196">
        <f t="shared" si="22"/>
        <v>14.275000000000002</v>
      </c>
      <c r="P213" s="197"/>
      <c r="Q213" s="206"/>
      <c r="R213" s="201"/>
      <c r="S213" s="206"/>
      <c r="T213" s="196"/>
      <c r="U213" s="197"/>
      <c r="V213" s="209"/>
      <c r="W213" s="203"/>
      <c r="X213" s="203"/>
      <c r="Y213" s="203"/>
      <c r="Z213" s="203"/>
      <c r="AA213" s="197"/>
      <c r="AB213">
        <v>3</v>
      </c>
      <c r="AC213" t="s">
        <v>685</v>
      </c>
      <c r="AD213" t="s">
        <v>686</v>
      </c>
      <c r="AE213" t="str">
        <f t="shared" si="20"/>
        <v>HAG22</v>
      </c>
      <c r="AF213" t="str">
        <f t="shared" si="20"/>
        <v>Hagyományos gyümölcsös Áfonya</v>
      </c>
    </row>
    <row r="214" spans="1:32" x14ac:dyDescent="0.3">
      <c r="A214" s="204" t="s">
        <v>480</v>
      </c>
      <c r="B214" s="205" t="s">
        <v>481</v>
      </c>
      <c r="C214" s="217" t="s">
        <v>86</v>
      </c>
      <c r="D214" s="191" t="str">
        <f t="shared" si="23"/>
        <v>Nem</v>
      </c>
      <c r="E214" s="191" t="str">
        <f t="shared" ref="E214:E224" si="24">IF(J214&lt;&gt;0,"Igen","Nem")</f>
        <v>Nem</v>
      </c>
      <c r="F214" s="196">
        <v>0.05</v>
      </c>
      <c r="G214" s="196">
        <v>14.23</v>
      </c>
      <c r="H214" s="196">
        <f t="shared" si="21"/>
        <v>14.280000000000001</v>
      </c>
      <c r="I214" s="206"/>
      <c r="J214" s="196"/>
      <c r="K214" s="197"/>
      <c r="L214" s="196">
        <v>0.05</v>
      </c>
      <c r="M214" s="196">
        <v>14.175000000000001</v>
      </c>
      <c r="N214" s="196">
        <v>0.05</v>
      </c>
      <c r="O214" s="196">
        <f t="shared" si="22"/>
        <v>14.275000000000002</v>
      </c>
      <c r="P214" s="197"/>
      <c r="Q214" s="206"/>
      <c r="R214" s="201"/>
      <c r="S214" s="206"/>
      <c r="T214" s="196"/>
      <c r="U214" s="197"/>
      <c r="V214" s="209"/>
      <c r="W214" s="203"/>
      <c r="X214" s="203"/>
      <c r="Y214" s="203"/>
      <c r="Z214" s="203"/>
      <c r="AA214" s="197"/>
      <c r="AB214">
        <v>3</v>
      </c>
      <c r="AC214" t="s">
        <v>685</v>
      </c>
      <c r="AD214" t="s">
        <v>686</v>
      </c>
      <c r="AE214" t="str">
        <f t="shared" si="20"/>
        <v>HAG23</v>
      </c>
      <c r="AF214" t="str">
        <f t="shared" si="20"/>
        <v>Hagyományos gyümölcsös Berkenye</v>
      </c>
    </row>
    <row r="215" spans="1:32" x14ac:dyDescent="0.3">
      <c r="A215" s="204" t="s">
        <v>482</v>
      </c>
      <c r="B215" s="205" t="s">
        <v>483</v>
      </c>
      <c r="C215" s="217" t="s">
        <v>86</v>
      </c>
      <c r="D215" s="191" t="str">
        <f t="shared" si="23"/>
        <v>Nem</v>
      </c>
      <c r="E215" s="191" t="str">
        <f t="shared" si="24"/>
        <v>Nem</v>
      </c>
      <c r="F215" s="196">
        <v>0.05</v>
      </c>
      <c r="G215" s="196">
        <v>14.23</v>
      </c>
      <c r="H215" s="196">
        <f t="shared" si="21"/>
        <v>14.280000000000001</v>
      </c>
      <c r="I215" s="206"/>
      <c r="J215" s="196"/>
      <c r="K215" s="197"/>
      <c r="L215" s="196">
        <v>0.05</v>
      </c>
      <c r="M215" s="196">
        <v>14.175000000000001</v>
      </c>
      <c r="N215" s="196">
        <v>0.05</v>
      </c>
      <c r="O215" s="196">
        <f t="shared" si="22"/>
        <v>14.275000000000002</v>
      </c>
      <c r="P215" s="197"/>
      <c r="Q215" s="206"/>
      <c r="R215" s="201"/>
      <c r="S215" s="206"/>
      <c r="T215" s="196"/>
      <c r="U215" s="197"/>
      <c r="V215" s="209"/>
      <c r="W215" s="203"/>
      <c r="X215" s="203"/>
      <c r="Y215" s="203"/>
      <c r="Z215" s="203"/>
      <c r="AA215" s="197"/>
      <c r="AB215">
        <v>3</v>
      </c>
      <c r="AC215" t="s">
        <v>685</v>
      </c>
      <c r="AD215" t="s">
        <v>686</v>
      </c>
      <c r="AE215" t="str">
        <f t="shared" si="20"/>
        <v>HAG24</v>
      </c>
      <c r="AF215" t="str">
        <f t="shared" si="20"/>
        <v>Hagyományos gyümölcsös Fekete berkenye</v>
      </c>
    </row>
    <row r="216" spans="1:32" x14ac:dyDescent="0.3">
      <c r="A216" s="204" t="s">
        <v>484</v>
      </c>
      <c r="B216" s="205" t="s">
        <v>485</v>
      </c>
      <c r="C216" s="217" t="s">
        <v>86</v>
      </c>
      <c r="D216" s="191" t="str">
        <f t="shared" si="23"/>
        <v>Nem</v>
      </c>
      <c r="E216" s="191" t="str">
        <f t="shared" si="24"/>
        <v>Nem</v>
      </c>
      <c r="F216" s="196">
        <v>0.05</v>
      </c>
      <c r="G216" s="196">
        <v>14.23</v>
      </c>
      <c r="H216" s="196">
        <f t="shared" si="21"/>
        <v>14.280000000000001</v>
      </c>
      <c r="I216" s="206"/>
      <c r="J216" s="196"/>
      <c r="K216" s="197"/>
      <c r="L216" s="196">
        <v>0.05</v>
      </c>
      <c r="M216" s="196">
        <v>14.175000000000001</v>
      </c>
      <c r="N216" s="196">
        <v>0.05</v>
      </c>
      <c r="O216" s="196">
        <f t="shared" si="22"/>
        <v>14.275000000000002</v>
      </c>
      <c r="P216" s="197"/>
      <c r="Q216" s="206"/>
      <c r="R216" s="201"/>
      <c r="S216" s="206"/>
      <c r="T216" s="196"/>
      <c r="U216" s="197"/>
      <c r="V216" s="209"/>
      <c r="W216" s="203"/>
      <c r="X216" s="203"/>
      <c r="Y216" s="203"/>
      <c r="Z216" s="203"/>
      <c r="AA216" s="197"/>
      <c r="AB216">
        <v>3</v>
      </c>
      <c r="AC216" t="s">
        <v>685</v>
      </c>
      <c r="AD216" t="s">
        <v>686</v>
      </c>
      <c r="AE216" t="str">
        <f t="shared" si="20"/>
        <v>HAG25</v>
      </c>
      <c r="AF216" t="str">
        <f t="shared" si="20"/>
        <v>Hagyományos gyümölcsös Fehér eperfa</v>
      </c>
    </row>
    <row r="217" spans="1:32" x14ac:dyDescent="0.3">
      <c r="A217" s="204" t="s">
        <v>486</v>
      </c>
      <c r="B217" s="205" t="s">
        <v>487</v>
      </c>
      <c r="C217" s="217" t="s">
        <v>86</v>
      </c>
      <c r="D217" s="191" t="str">
        <f t="shared" si="23"/>
        <v>Nem</v>
      </c>
      <c r="E217" s="191" t="str">
        <f t="shared" si="24"/>
        <v>Nem</v>
      </c>
      <c r="F217" s="196">
        <v>0.05</v>
      </c>
      <c r="G217" s="196">
        <v>14.23</v>
      </c>
      <c r="H217" s="196">
        <f t="shared" si="21"/>
        <v>14.280000000000001</v>
      </c>
      <c r="I217" s="206"/>
      <c r="J217" s="196"/>
      <c r="K217" s="197"/>
      <c r="L217" s="196">
        <v>0.05</v>
      </c>
      <c r="M217" s="196">
        <v>14.175000000000001</v>
      </c>
      <c r="N217" s="196">
        <v>0.05</v>
      </c>
      <c r="O217" s="196">
        <f t="shared" si="22"/>
        <v>14.275000000000002</v>
      </c>
      <c r="P217" s="197"/>
      <c r="Q217" s="206"/>
      <c r="R217" s="201"/>
      <c r="S217" s="206"/>
      <c r="T217" s="196"/>
      <c r="U217" s="197"/>
      <c r="V217" s="209"/>
      <c r="W217" s="203"/>
      <c r="X217" s="203"/>
      <c r="Y217" s="203"/>
      <c r="Z217" s="203"/>
      <c r="AA217" s="197"/>
      <c r="AB217">
        <v>3</v>
      </c>
      <c r="AC217" t="s">
        <v>685</v>
      </c>
      <c r="AD217" t="s">
        <v>686</v>
      </c>
      <c r="AE217" t="str">
        <f t="shared" si="20"/>
        <v>HAG26</v>
      </c>
      <c r="AF217" t="str">
        <f t="shared" si="20"/>
        <v>Hagyományos gyümölcsös Fekete eperfa</v>
      </c>
    </row>
    <row r="218" spans="1:32" x14ac:dyDescent="0.3">
      <c r="A218" s="222" t="s">
        <v>63</v>
      </c>
      <c r="B218" s="223" t="s">
        <v>64</v>
      </c>
      <c r="C218" s="218" t="s">
        <v>86</v>
      </c>
      <c r="D218" s="191" t="str">
        <f t="shared" si="23"/>
        <v>Nem</v>
      </c>
      <c r="E218" s="191" t="str">
        <f t="shared" si="24"/>
        <v>Nem</v>
      </c>
      <c r="F218" s="196">
        <v>0.05</v>
      </c>
      <c r="G218" s="196">
        <v>1.72</v>
      </c>
      <c r="H218" s="196">
        <f t="shared" si="21"/>
        <v>1.77</v>
      </c>
      <c r="I218" s="206"/>
      <c r="J218" s="196"/>
      <c r="K218" s="197"/>
      <c r="L218" s="196">
        <v>0.05</v>
      </c>
      <c r="M218" s="196">
        <v>1.6647750000000001</v>
      </c>
      <c r="N218" s="196">
        <v>0.05</v>
      </c>
      <c r="O218" s="196">
        <f t="shared" si="22"/>
        <v>1.7647750000000002</v>
      </c>
      <c r="P218" s="197"/>
      <c r="Q218" s="206"/>
      <c r="R218" s="201"/>
      <c r="S218" s="206"/>
      <c r="T218" s="196"/>
      <c r="U218" s="197"/>
      <c r="V218" s="214"/>
      <c r="W218" s="215"/>
      <c r="X218" s="215"/>
      <c r="Y218" s="215"/>
      <c r="Z218" s="209"/>
      <c r="AA218" s="197"/>
      <c r="AB218" s="216">
        <v>9</v>
      </c>
      <c r="AC218" s="216" t="s">
        <v>697</v>
      </c>
      <c r="AD218" s="216" t="s">
        <v>165</v>
      </c>
      <c r="AE218" s="216" t="str">
        <f t="shared" si="20"/>
        <v>IND16</v>
      </c>
      <c r="AF218" s="216" t="str">
        <f t="shared" si="20"/>
        <v>Olajretek</v>
      </c>
    </row>
    <row r="219" spans="1:32" x14ac:dyDescent="0.3">
      <c r="A219" s="204" t="s">
        <v>496</v>
      </c>
      <c r="B219" s="205" t="s">
        <v>497</v>
      </c>
      <c r="C219" s="217" t="s">
        <v>86</v>
      </c>
      <c r="D219" s="191" t="str">
        <f t="shared" si="23"/>
        <v>Nem</v>
      </c>
      <c r="E219" s="191" t="str">
        <f t="shared" si="24"/>
        <v>Nem</v>
      </c>
      <c r="F219" s="196">
        <v>0.05</v>
      </c>
      <c r="G219" s="196">
        <v>2.1800000000000002</v>
      </c>
      <c r="H219" s="196">
        <f t="shared" si="21"/>
        <v>2.23</v>
      </c>
      <c r="I219" s="206"/>
      <c r="J219" s="196"/>
      <c r="K219" s="197"/>
      <c r="L219" s="196">
        <v>0.05</v>
      </c>
      <c r="M219" s="196">
        <v>2.1315</v>
      </c>
      <c r="N219" s="196">
        <v>0.05</v>
      </c>
      <c r="O219" s="196">
        <f t="shared" si="22"/>
        <v>2.2314999999999996</v>
      </c>
      <c r="P219" s="197"/>
      <c r="Q219" s="206"/>
      <c r="R219" s="201"/>
      <c r="S219" s="206"/>
      <c r="T219" s="196"/>
      <c r="U219" s="197"/>
      <c r="V219" s="206"/>
      <c r="W219" s="203"/>
      <c r="X219" s="203"/>
      <c r="Y219" s="203"/>
      <c r="Z219" s="203"/>
      <c r="AA219" s="197"/>
      <c r="AB219">
        <v>9</v>
      </c>
      <c r="AC219" t="s">
        <v>697</v>
      </c>
      <c r="AD219" t="s">
        <v>165</v>
      </c>
      <c r="AE219" t="str">
        <f t="shared" si="20"/>
        <v>IND18</v>
      </c>
      <c r="AF219" t="str">
        <f t="shared" si="20"/>
        <v>Takarmányretek</v>
      </c>
    </row>
    <row r="220" spans="1:32" x14ac:dyDescent="0.3">
      <c r="A220" s="204" t="s">
        <v>498</v>
      </c>
      <c r="B220" s="205" t="s">
        <v>499</v>
      </c>
      <c r="C220" s="217" t="s">
        <v>86</v>
      </c>
      <c r="D220" s="191" t="str">
        <f t="shared" si="23"/>
        <v>Nem</v>
      </c>
      <c r="E220" s="191" t="str">
        <f t="shared" si="24"/>
        <v>Nem</v>
      </c>
      <c r="F220" s="196">
        <v>0.05</v>
      </c>
      <c r="G220" s="196">
        <v>2.1800000000000002</v>
      </c>
      <c r="H220" s="196">
        <f t="shared" si="21"/>
        <v>2.23</v>
      </c>
      <c r="I220" s="206"/>
      <c r="J220" s="196"/>
      <c r="K220" s="197"/>
      <c r="L220" s="196">
        <v>0.05</v>
      </c>
      <c r="M220" s="196">
        <v>2.1315</v>
      </c>
      <c r="N220" s="196">
        <v>0.05</v>
      </c>
      <c r="O220" s="196">
        <f t="shared" si="22"/>
        <v>2.2314999999999996</v>
      </c>
      <c r="P220" s="197"/>
      <c r="Q220" s="206"/>
      <c r="R220" s="201"/>
      <c r="S220" s="206"/>
      <c r="T220" s="196"/>
      <c r="U220" s="197"/>
      <c r="V220" s="206"/>
      <c r="W220" s="203"/>
      <c r="X220" s="203"/>
      <c r="Y220" s="203"/>
      <c r="Z220" s="203"/>
      <c r="AA220" s="197"/>
      <c r="AB220">
        <v>9</v>
      </c>
      <c r="AC220" t="s">
        <v>697</v>
      </c>
      <c r="AD220" t="s">
        <v>499</v>
      </c>
      <c r="AE220" t="str">
        <f t="shared" si="20"/>
        <v>IND19</v>
      </c>
      <c r="AF220" t="str">
        <f t="shared" si="20"/>
        <v>Négermag</v>
      </c>
    </row>
    <row r="221" spans="1:32" x14ac:dyDescent="0.3">
      <c r="A221" s="204" t="s">
        <v>500</v>
      </c>
      <c r="B221" s="205" t="s">
        <v>501</v>
      </c>
      <c r="C221" s="217" t="s">
        <v>86</v>
      </c>
      <c r="D221" s="191" t="str">
        <f t="shared" si="23"/>
        <v>Nem</v>
      </c>
      <c r="E221" s="191" t="str">
        <f t="shared" si="24"/>
        <v>Nem</v>
      </c>
      <c r="F221" s="196">
        <v>0.05</v>
      </c>
      <c r="G221" s="196">
        <v>1.0900000000000001</v>
      </c>
      <c r="H221" s="196">
        <f t="shared" si="21"/>
        <v>1.1400000000000001</v>
      </c>
      <c r="I221" s="206"/>
      <c r="J221" s="196"/>
      <c r="K221" s="197"/>
      <c r="L221" s="196">
        <v>0.05</v>
      </c>
      <c r="M221" s="196">
        <v>1.0395000000000001</v>
      </c>
      <c r="N221" s="196">
        <v>0.05</v>
      </c>
      <c r="O221" s="196">
        <f t="shared" si="22"/>
        <v>1.1395000000000002</v>
      </c>
      <c r="P221" s="197"/>
      <c r="Q221" s="206"/>
      <c r="R221" s="201"/>
      <c r="S221" s="206"/>
      <c r="T221" s="196"/>
      <c r="U221" s="197"/>
      <c r="V221" s="206"/>
      <c r="W221" s="203"/>
      <c r="X221" s="203"/>
      <c r="Y221" s="203"/>
      <c r="Z221" s="203"/>
      <c r="AA221" s="197"/>
      <c r="AB221">
        <v>9</v>
      </c>
      <c r="AC221" t="s">
        <v>697</v>
      </c>
      <c r="AD221" t="s">
        <v>710</v>
      </c>
      <c r="AE221" t="str">
        <f t="shared" si="20"/>
        <v>IND20</v>
      </c>
      <c r="AF221" t="str">
        <f t="shared" si="20"/>
        <v>Vadrepce</v>
      </c>
    </row>
    <row r="222" spans="1:32" x14ac:dyDescent="0.3">
      <c r="A222" s="204" t="s">
        <v>502</v>
      </c>
      <c r="B222" s="205" t="s">
        <v>503</v>
      </c>
      <c r="C222" s="217" t="s">
        <v>86</v>
      </c>
      <c r="D222" s="191" t="str">
        <f t="shared" si="23"/>
        <v>Nem</v>
      </c>
      <c r="E222" s="191" t="str">
        <f t="shared" si="24"/>
        <v>Nem</v>
      </c>
      <c r="F222" s="196">
        <v>0.05</v>
      </c>
      <c r="G222" s="196">
        <v>1.0900000000000001</v>
      </c>
      <c r="H222" s="196">
        <f t="shared" si="21"/>
        <v>1.1400000000000001</v>
      </c>
      <c r="I222" s="206"/>
      <c r="J222" s="196"/>
      <c r="K222" s="197"/>
      <c r="L222" s="196">
        <v>0.05</v>
      </c>
      <c r="M222" s="196">
        <v>1.0395000000000001</v>
      </c>
      <c r="N222" s="196">
        <v>0.05</v>
      </c>
      <c r="O222" s="196">
        <f t="shared" si="22"/>
        <v>1.1395000000000002</v>
      </c>
      <c r="P222" s="197"/>
      <c r="Q222" s="206"/>
      <c r="R222" s="201"/>
      <c r="S222" s="206"/>
      <c r="T222" s="196"/>
      <c r="U222" s="197"/>
      <c r="V222" s="206"/>
      <c r="W222" s="203"/>
      <c r="X222" s="203"/>
      <c r="Y222" s="203"/>
      <c r="Z222" s="203"/>
      <c r="AA222" s="197"/>
      <c r="AB222">
        <v>9</v>
      </c>
      <c r="AC222" t="s">
        <v>697</v>
      </c>
      <c r="AD222" t="s">
        <v>503</v>
      </c>
      <c r="AE222" t="str">
        <f t="shared" si="20"/>
        <v>IND21</v>
      </c>
      <c r="AF222" t="str">
        <f t="shared" si="20"/>
        <v>Gomborka</v>
      </c>
    </row>
    <row r="223" spans="1:32" x14ac:dyDescent="0.3">
      <c r="A223" s="204" t="s">
        <v>504</v>
      </c>
      <c r="B223" s="205" t="s">
        <v>505</v>
      </c>
      <c r="C223" s="217" t="s">
        <v>86</v>
      </c>
      <c r="D223" s="191" t="str">
        <f t="shared" si="23"/>
        <v>Nem</v>
      </c>
      <c r="E223" s="191" t="str">
        <f t="shared" si="24"/>
        <v>Nem</v>
      </c>
      <c r="F223" s="196">
        <v>0.05</v>
      </c>
      <c r="G223" s="196">
        <v>1.0900000000000001</v>
      </c>
      <c r="H223" s="196">
        <f t="shared" si="21"/>
        <v>1.1400000000000001</v>
      </c>
      <c r="I223" s="206"/>
      <c r="J223" s="196"/>
      <c r="K223" s="197"/>
      <c r="L223" s="196">
        <v>0.05</v>
      </c>
      <c r="M223" s="196">
        <v>1.0395000000000001</v>
      </c>
      <c r="N223" s="196">
        <v>0.05</v>
      </c>
      <c r="O223" s="196">
        <f t="shared" si="22"/>
        <v>1.1395000000000002</v>
      </c>
      <c r="P223" s="197"/>
      <c r="Q223" s="206"/>
      <c r="R223" s="201"/>
      <c r="S223" s="206"/>
      <c r="T223" s="196"/>
      <c r="U223" s="197"/>
      <c r="V223" s="206"/>
      <c r="W223" s="203"/>
      <c r="X223" s="203"/>
      <c r="Y223" s="203"/>
      <c r="Z223" s="203"/>
      <c r="AA223" s="197"/>
      <c r="AB223">
        <v>9</v>
      </c>
      <c r="AC223" t="s">
        <v>697</v>
      </c>
      <c r="AD223" t="s">
        <v>505</v>
      </c>
      <c r="AE223" t="str">
        <f t="shared" si="20"/>
        <v>IND22</v>
      </c>
      <c r="AF223" t="str">
        <f t="shared" si="20"/>
        <v>Cikória</v>
      </c>
    </row>
    <row r="224" spans="1:32" x14ac:dyDescent="0.3">
      <c r="A224" s="204" t="s">
        <v>79</v>
      </c>
      <c r="B224" s="205" t="s">
        <v>80</v>
      </c>
      <c r="C224" s="217" t="s">
        <v>86</v>
      </c>
      <c r="D224" s="191" t="str">
        <f t="shared" si="23"/>
        <v>Nem</v>
      </c>
      <c r="E224" s="191" t="str">
        <f t="shared" si="24"/>
        <v>Igen</v>
      </c>
      <c r="F224" s="196">
        <v>0.05</v>
      </c>
      <c r="G224" s="196">
        <v>2.0699999999999998</v>
      </c>
      <c r="H224" s="196">
        <f t="shared" si="21"/>
        <v>2.1199999999999997</v>
      </c>
      <c r="I224" s="196"/>
      <c r="J224" s="196">
        <v>0.79</v>
      </c>
      <c r="K224" s="197"/>
      <c r="L224" s="196">
        <v>0.05</v>
      </c>
      <c r="M224" s="196">
        <v>2.0175750000000003</v>
      </c>
      <c r="N224" s="196">
        <v>0.05</v>
      </c>
      <c r="O224" s="196">
        <f t="shared" si="22"/>
        <v>2.117575</v>
      </c>
      <c r="P224" s="197"/>
      <c r="Q224" s="196"/>
      <c r="R224" s="201">
        <v>0.74</v>
      </c>
      <c r="S224" s="196">
        <v>0.05</v>
      </c>
      <c r="T224" s="201">
        <v>0.79</v>
      </c>
      <c r="U224" s="197"/>
      <c r="V224" s="206"/>
      <c r="W224" s="203"/>
      <c r="X224" s="203"/>
      <c r="Y224" s="203"/>
      <c r="Z224" s="209"/>
      <c r="AA224" s="197"/>
      <c r="AB224">
        <v>9</v>
      </c>
      <c r="AC224" t="s">
        <v>697</v>
      </c>
      <c r="AD224" t="s">
        <v>719</v>
      </c>
      <c r="AE224" t="str">
        <f t="shared" si="20"/>
        <v>PIL07</v>
      </c>
      <c r="AF224" t="str">
        <f t="shared" si="20"/>
        <v>Tavaszi zöldborsó</v>
      </c>
    </row>
    <row r="225" spans="1:32" x14ac:dyDescent="0.3">
      <c r="A225" s="204" t="s">
        <v>136</v>
      </c>
      <c r="B225" s="205" t="s">
        <v>137</v>
      </c>
      <c r="C225" s="224" t="s">
        <v>86</v>
      </c>
      <c r="D225" s="191" t="str">
        <f t="shared" si="23"/>
        <v>Nem</v>
      </c>
      <c r="E225" s="207" t="s">
        <v>86</v>
      </c>
      <c r="F225" s="196">
        <v>0.05</v>
      </c>
      <c r="G225" s="196">
        <v>12.13</v>
      </c>
      <c r="H225" s="196">
        <f t="shared" si="21"/>
        <v>12.180000000000001</v>
      </c>
      <c r="I225" s="206"/>
      <c r="J225" s="196" t="s">
        <v>808</v>
      </c>
      <c r="K225" s="197"/>
      <c r="L225" s="196">
        <v>0.05</v>
      </c>
      <c r="M225" s="196">
        <v>12.075000000000001</v>
      </c>
      <c r="N225" s="196">
        <v>0.05</v>
      </c>
      <c r="O225" s="196">
        <f t="shared" si="22"/>
        <v>12.175000000000002</v>
      </c>
      <c r="P225" s="197"/>
      <c r="Q225" s="206"/>
      <c r="R225" s="208" t="s">
        <v>808</v>
      </c>
      <c r="S225" s="209" t="s">
        <v>808</v>
      </c>
      <c r="T225" s="196"/>
      <c r="U225" s="197"/>
      <c r="V225" s="208" t="s">
        <v>808</v>
      </c>
      <c r="W225" s="208" t="s">
        <v>808</v>
      </c>
      <c r="X225" s="208" t="s">
        <v>808</v>
      </c>
      <c r="Y225" s="208" t="s">
        <v>808</v>
      </c>
      <c r="Z225" s="209"/>
      <c r="AA225" s="197"/>
      <c r="AB225">
        <v>3</v>
      </c>
      <c r="AC225" t="s">
        <v>685</v>
      </c>
      <c r="AD225" t="s">
        <v>693</v>
      </c>
      <c r="AE225" t="str">
        <f t="shared" si="20"/>
        <v>ULT01</v>
      </c>
      <c r="AF225" t="str">
        <f t="shared" si="20"/>
        <v>Alma</v>
      </c>
    </row>
    <row r="226" spans="1:32" x14ac:dyDescent="0.3">
      <c r="A226" s="204" t="s">
        <v>138</v>
      </c>
      <c r="B226" s="205" t="s">
        <v>139</v>
      </c>
      <c r="C226" s="224" t="s">
        <v>86</v>
      </c>
      <c r="D226" s="191" t="str">
        <f t="shared" si="23"/>
        <v>Nem</v>
      </c>
      <c r="E226" s="207" t="s">
        <v>86</v>
      </c>
      <c r="F226" s="196">
        <v>0.05</v>
      </c>
      <c r="G226" s="196">
        <v>12.13</v>
      </c>
      <c r="H226" s="196">
        <f t="shared" si="21"/>
        <v>12.180000000000001</v>
      </c>
      <c r="I226" s="206"/>
      <c r="J226" s="196" t="s">
        <v>808</v>
      </c>
      <c r="K226" s="197"/>
      <c r="L226" s="196">
        <v>0.05</v>
      </c>
      <c r="M226" s="196">
        <v>12.075000000000001</v>
      </c>
      <c r="N226" s="196">
        <v>0.05</v>
      </c>
      <c r="O226" s="196">
        <f t="shared" si="22"/>
        <v>12.175000000000002</v>
      </c>
      <c r="P226" s="197"/>
      <c r="Q226" s="206"/>
      <c r="R226" s="208" t="s">
        <v>808</v>
      </c>
      <c r="S226" s="209" t="s">
        <v>808</v>
      </c>
      <c r="T226" s="196"/>
      <c r="U226" s="197"/>
      <c r="V226" s="208" t="s">
        <v>808</v>
      </c>
      <c r="W226" s="208" t="s">
        <v>808</v>
      </c>
      <c r="X226" s="208" t="s">
        <v>808</v>
      </c>
      <c r="Y226" s="208" t="s">
        <v>808</v>
      </c>
      <c r="Z226" s="209"/>
      <c r="AA226" s="197"/>
      <c r="AB226">
        <v>3</v>
      </c>
      <c r="AC226" t="s">
        <v>685</v>
      </c>
      <c r="AD226" t="s">
        <v>693</v>
      </c>
      <c r="AE226" t="str">
        <f t="shared" si="20"/>
        <v>ULT15</v>
      </c>
      <c r="AF226" t="str">
        <f t="shared" si="20"/>
        <v>Körte</v>
      </c>
    </row>
    <row r="227" spans="1:32" x14ac:dyDescent="0.3">
      <c r="A227" s="204" t="s">
        <v>302</v>
      </c>
      <c r="B227" s="205" t="s">
        <v>303</v>
      </c>
      <c r="C227" s="217" t="s">
        <v>86</v>
      </c>
      <c r="D227" s="191" t="str">
        <f t="shared" si="23"/>
        <v>Nem</v>
      </c>
      <c r="E227" s="207" t="s">
        <v>86</v>
      </c>
      <c r="F227" s="196">
        <v>0.05</v>
      </c>
      <c r="G227" s="196">
        <v>14.23</v>
      </c>
      <c r="H227" s="196">
        <f t="shared" si="21"/>
        <v>14.280000000000001</v>
      </c>
      <c r="I227" s="206"/>
      <c r="J227" s="196" t="s">
        <v>808</v>
      </c>
      <c r="K227" s="197"/>
      <c r="L227" s="196">
        <v>0.05</v>
      </c>
      <c r="M227" s="196">
        <v>14.175000000000001</v>
      </c>
      <c r="N227" s="196">
        <v>0.05</v>
      </c>
      <c r="O227" s="196">
        <f t="shared" si="22"/>
        <v>14.275000000000002</v>
      </c>
      <c r="P227" s="197"/>
      <c r="Q227" s="206"/>
      <c r="R227" s="208" t="s">
        <v>808</v>
      </c>
      <c r="S227" s="209" t="s">
        <v>808</v>
      </c>
      <c r="T227" s="196"/>
      <c r="U227" s="197"/>
      <c r="V227" s="206"/>
      <c r="W227" s="203"/>
      <c r="X227" s="203"/>
      <c r="Y227" s="203"/>
      <c r="Z227" s="203"/>
      <c r="AA227" s="197"/>
      <c r="AB227">
        <v>3</v>
      </c>
      <c r="AC227" t="s">
        <v>685</v>
      </c>
      <c r="AD227" t="s">
        <v>693</v>
      </c>
      <c r="AE227" t="str">
        <f t="shared" si="20"/>
        <v>ULT18</v>
      </c>
      <c r="AF227" t="str">
        <f t="shared" si="20"/>
        <v>Birs</v>
      </c>
    </row>
    <row r="228" spans="1:32" x14ac:dyDescent="0.3">
      <c r="A228" s="204" t="s">
        <v>140</v>
      </c>
      <c r="B228" s="205" t="s">
        <v>141</v>
      </c>
      <c r="C228" s="224" t="s">
        <v>86</v>
      </c>
      <c r="D228" s="191" t="str">
        <f t="shared" si="23"/>
        <v>Nem</v>
      </c>
      <c r="E228" s="207" t="s">
        <v>86</v>
      </c>
      <c r="F228" s="196">
        <v>0.05</v>
      </c>
      <c r="G228" s="196">
        <v>14.23</v>
      </c>
      <c r="H228" s="196">
        <f t="shared" si="21"/>
        <v>14.280000000000001</v>
      </c>
      <c r="I228" s="206"/>
      <c r="J228" s="196" t="s">
        <v>808</v>
      </c>
      <c r="K228" s="197"/>
      <c r="L228" s="196">
        <v>0.05</v>
      </c>
      <c r="M228" s="196">
        <v>14.175000000000001</v>
      </c>
      <c r="N228" s="196">
        <v>0.05</v>
      </c>
      <c r="O228" s="196">
        <f t="shared" si="22"/>
        <v>14.275000000000002</v>
      </c>
      <c r="P228" s="197"/>
      <c r="Q228" s="206"/>
      <c r="R228" s="208" t="s">
        <v>808</v>
      </c>
      <c r="S228" s="209" t="s">
        <v>808</v>
      </c>
      <c r="T228" s="196"/>
      <c r="U228" s="197"/>
      <c r="V228" s="208" t="s">
        <v>808</v>
      </c>
      <c r="W228" s="208" t="s">
        <v>808</v>
      </c>
      <c r="X228" s="208" t="s">
        <v>808</v>
      </c>
      <c r="Y228" s="208" t="s">
        <v>808</v>
      </c>
      <c r="Z228" s="209"/>
      <c r="AA228" s="197"/>
      <c r="AB228">
        <v>3</v>
      </c>
      <c r="AC228" t="s">
        <v>685</v>
      </c>
      <c r="AD228" t="s">
        <v>694</v>
      </c>
      <c r="AE228" t="str">
        <f t="shared" si="20"/>
        <v>ULT19</v>
      </c>
      <c r="AF228" t="str">
        <f t="shared" si="20"/>
        <v>Minőségi borszőlő ültetvény</v>
      </c>
    </row>
    <row r="229" spans="1:32" x14ac:dyDescent="0.3">
      <c r="A229" s="204" t="s">
        <v>142</v>
      </c>
      <c r="B229" s="205" t="s">
        <v>143</v>
      </c>
      <c r="C229" s="224" t="s">
        <v>86</v>
      </c>
      <c r="D229" s="191" t="str">
        <f t="shared" si="23"/>
        <v>Nem</v>
      </c>
      <c r="E229" s="207" t="s">
        <v>86</v>
      </c>
      <c r="F229" s="196">
        <v>0.05</v>
      </c>
      <c r="G229" s="196">
        <v>14.23</v>
      </c>
      <c r="H229" s="196">
        <f t="shared" si="21"/>
        <v>14.280000000000001</v>
      </c>
      <c r="I229" s="206"/>
      <c r="J229" s="196" t="s">
        <v>808</v>
      </c>
      <c r="K229" s="197"/>
      <c r="L229" s="196">
        <v>0.05</v>
      </c>
      <c r="M229" s="196">
        <v>14.175000000000001</v>
      </c>
      <c r="N229" s="196">
        <v>0.05</v>
      </c>
      <c r="O229" s="196">
        <f t="shared" si="22"/>
        <v>14.275000000000002</v>
      </c>
      <c r="P229" s="197"/>
      <c r="Q229" s="206"/>
      <c r="R229" s="208" t="s">
        <v>808</v>
      </c>
      <c r="S229" s="209" t="s">
        <v>808</v>
      </c>
      <c r="T229" s="196"/>
      <c r="U229" s="197"/>
      <c r="V229" s="208" t="s">
        <v>808</v>
      </c>
      <c r="W229" s="208" t="s">
        <v>808</v>
      </c>
      <c r="X229" s="208" t="s">
        <v>808</v>
      </c>
      <c r="Y229" s="208" t="s">
        <v>808</v>
      </c>
      <c r="Z229" s="209"/>
      <c r="AA229" s="197"/>
      <c r="AB229">
        <v>3</v>
      </c>
      <c r="AC229" t="s">
        <v>685</v>
      </c>
      <c r="AD229" t="s">
        <v>694</v>
      </c>
      <c r="AE229" t="str">
        <f t="shared" si="20"/>
        <v>ULT20</v>
      </c>
      <c r="AF229" t="str">
        <f t="shared" si="20"/>
        <v>Egyéb borszőlő szőlőültetvény</v>
      </c>
    </row>
    <row r="230" spans="1:32" x14ac:dyDescent="0.3">
      <c r="A230" s="204" t="s">
        <v>510</v>
      </c>
      <c r="B230" s="205" t="s">
        <v>511</v>
      </c>
      <c r="C230" s="217" t="s">
        <v>86</v>
      </c>
      <c r="D230" s="191" t="str">
        <f t="shared" si="23"/>
        <v>Nem</v>
      </c>
      <c r="E230" s="191" t="str">
        <f>IF($J230&lt;&gt;0,"Igen","Nem")</f>
        <v>Nem</v>
      </c>
      <c r="F230" s="196">
        <v>0.05</v>
      </c>
      <c r="G230" s="196">
        <v>2.19</v>
      </c>
      <c r="H230" s="196">
        <f t="shared" si="21"/>
        <v>2.2399999999999998</v>
      </c>
      <c r="I230" s="206"/>
      <c r="J230" s="196"/>
      <c r="K230" s="197"/>
      <c r="L230" s="196">
        <v>0.05</v>
      </c>
      <c r="M230" s="196">
        <v>2.1388500000000001</v>
      </c>
      <c r="N230" s="196">
        <v>0.05</v>
      </c>
      <c r="O230" s="196">
        <f t="shared" si="22"/>
        <v>2.2388499999999998</v>
      </c>
      <c r="P230" s="197"/>
      <c r="Q230" s="206"/>
      <c r="R230" s="206"/>
      <c r="S230" s="206"/>
      <c r="T230" s="196"/>
      <c r="U230" s="197"/>
      <c r="V230" s="206"/>
      <c r="W230" s="203"/>
      <c r="X230" s="203"/>
      <c r="Y230" s="203"/>
      <c r="Z230" s="203"/>
      <c r="AA230" s="197"/>
      <c r="AB230">
        <v>9</v>
      </c>
      <c r="AC230" t="s">
        <v>697</v>
      </c>
      <c r="AD230" t="s">
        <v>511</v>
      </c>
      <c r="AE230" t="str">
        <f t="shared" si="20"/>
        <v>KAL28</v>
      </c>
      <c r="AF230" t="str">
        <f t="shared" si="20"/>
        <v>Pohánka (Hajdina)</v>
      </c>
    </row>
    <row r="231" spans="1:32" x14ac:dyDescent="0.3">
      <c r="A231" s="204" t="s">
        <v>512</v>
      </c>
      <c r="B231" s="205" t="s">
        <v>513</v>
      </c>
      <c r="C231" s="217" t="s">
        <v>86</v>
      </c>
      <c r="D231" s="191" t="str">
        <f t="shared" si="23"/>
        <v>Nem</v>
      </c>
      <c r="E231" s="191" t="str">
        <f t="shared" ref="E231:E236" si="25">IF($J231&lt;&gt;0,"Igen","Nem")</f>
        <v>Nem</v>
      </c>
      <c r="F231" s="196">
        <v>0.05</v>
      </c>
      <c r="G231" s="196">
        <v>1.0900000000000001</v>
      </c>
      <c r="H231" s="196">
        <f t="shared" si="21"/>
        <v>1.1400000000000001</v>
      </c>
      <c r="I231" s="206"/>
      <c r="J231" s="196"/>
      <c r="K231" s="197"/>
      <c r="L231" s="196">
        <v>0.05</v>
      </c>
      <c r="M231" s="196">
        <v>1.0363500000000001</v>
      </c>
      <c r="N231" s="196">
        <v>0.05</v>
      </c>
      <c r="O231" s="196">
        <f t="shared" si="22"/>
        <v>1.1363500000000002</v>
      </c>
      <c r="P231" s="197"/>
      <c r="Q231" s="206"/>
      <c r="R231" s="206"/>
      <c r="S231" s="206"/>
      <c r="T231" s="196"/>
      <c r="U231" s="197"/>
      <c r="V231" s="206"/>
      <c r="W231" s="203"/>
      <c r="X231" s="203"/>
      <c r="Y231" s="203"/>
      <c r="Z231" s="203"/>
      <c r="AA231" s="197"/>
      <c r="AB231">
        <v>9</v>
      </c>
      <c r="AC231" t="s">
        <v>697</v>
      </c>
      <c r="AD231" t="s">
        <v>513</v>
      </c>
      <c r="AE231" t="str">
        <f t="shared" si="20"/>
        <v>KAL29</v>
      </c>
      <c r="AF231" t="str">
        <f t="shared" si="20"/>
        <v xml:space="preserve">Mohar </v>
      </c>
    </row>
    <row r="232" spans="1:32" x14ac:dyDescent="0.3">
      <c r="A232" s="204" t="s">
        <v>514</v>
      </c>
      <c r="B232" s="205" t="s">
        <v>515</v>
      </c>
      <c r="C232" s="217" t="s">
        <v>86</v>
      </c>
      <c r="D232" s="191" t="str">
        <f t="shared" si="23"/>
        <v>Nem</v>
      </c>
      <c r="E232" s="191" t="str">
        <f t="shared" si="25"/>
        <v>Nem</v>
      </c>
      <c r="F232" s="196">
        <v>0.05</v>
      </c>
      <c r="G232" s="196">
        <v>2.19</v>
      </c>
      <c r="H232" s="196">
        <f t="shared" si="21"/>
        <v>2.2399999999999998</v>
      </c>
      <c r="I232" s="206"/>
      <c r="J232" s="196"/>
      <c r="K232" s="197"/>
      <c r="L232" s="196">
        <v>0.05</v>
      </c>
      <c r="M232" s="196">
        <v>2.1388500000000001</v>
      </c>
      <c r="N232" s="196">
        <v>0.05</v>
      </c>
      <c r="O232" s="196">
        <f t="shared" si="22"/>
        <v>2.2388499999999998</v>
      </c>
      <c r="P232" s="197"/>
      <c r="Q232" s="206"/>
      <c r="R232" s="206"/>
      <c r="S232" s="206"/>
      <c r="T232" s="196"/>
      <c r="U232" s="197"/>
      <c r="V232" s="206"/>
      <c r="W232" s="203"/>
      <c r="X232" s="203"/>
      <c r="Y232" s="203"/>
      <c r="Z232" s="203"/>
      <c r="AA232" s="197"/>
      <c r="AB232">
        <v>9</v>
      </c>
      <c r="AC232" t="s">
        <v>697</v>
      </c>
      <c r="AD232" t="s">
        <v>712</v>
      </c>
      <c r="AE232" t="str">
        <f t="shared" si="20"/>
        <v>KAL30</v>
      </c>
      <c r="AF232" t="str">
        <f t="shared" si="20"/>
        <v>Cukorcirok</v>
      </c>
    </row>
    <row r="233" spans="1:32" x14ac:dyDescent="0.3">
      <c r="A233" s="204" t="s">
        <v>516</v>
      </c>
      <c r="B233" s="205" t="s">
        <v>517</v>
      </c>
      <c r="C233" s="217" t="s">
        <v>86</v>
      </c>
      <c r="D233" s="191" t="str">
        <f t="shared" si="23"/>
        <v>Nem</v>
      </c>
      <c r="E233" s="191" t="str">
        <f t="shared" si="25"/>
        <v>Nem</v>
      </c>
      <c r="F233" s="196">
        <v>0.05</v>
      </c>
      <c r="G233" s="196">
        <v>2.19</v>
      </c>
      <c r="H233" s="196">
        <f t="shared" si="21"/>
        <v>2.2399999999999998</v>
      </c>
      <c r="I233" s="206"/>
      <c r="J233" s="196"/>
      <c r="K233" s="197"/>
      <c r="L233" s="196">
        <v>0.05</v>
      </c>
      <c r="M233" s="196">
        <v>2.1388500000000001</v>
      </c>
      <c r="N233" s="196">
        <v>0.05</v>
      </c>
      <c r="O233" s="196">
        <f t="shared" si="22"/>
        <v>2.2388499999999998</v>
      </c>
      <c r="P233" s="197"/>
      <c r="Q233" s="206"/>
      <c r="R233" s="206"/>
      <c r="S233" s="206"/>
      <c r="T233" s="196"/>
      <c r="U233" s="197"/>
      <c r="V233" s="206"/>
      <c r="W233" s="203"/>
      <c r="X233" s="203"/>
      <c r="Y233" s="203"/>
      <c r="Z233" s="203"/>
      <c r="AA233" s="197"/>
      <c r="AB233">
        <v>9</v>
      </c>
      <c r="AC233" t="s">
        <v>697</v>
      </c>
      <c r="AD233" t="s">
        <v>712</v>
      </c>
      <c r="AE233" t="str">
        <f t="shared" si="20"/>
        <v>KAL31</v>
      </c>
      <c r="AF233" t="str">
        <f t="shared" si="20"/>
        <v>Seprűcirok</v>
      </c>
    </row>
    <row r="234" spans="1:32" x14ac:dyDescent="0.3">
      <c r="A234" s="204" t="s">
        <v>71</v>
      </c>
      <c r="B234" s="205" t="s">
        <v>72</v>
      </c>
      <c r="C234" s="217" t="s">
        <v>86</v>
      </c>
      <c r="D234" s="191" t="str">
        <f t="shared" si="23"/>
        <v>Nem</v>
      </c>
      <c r="E234" s="191" t="str">
        <f t="shared" si="25"/>
        <v>Nem</v>
      </c>
      <c r="F234" s="196">
        <v>0.05</v>
      </c>
      <c r="G234" s="196">
        <v>1.0900000000000001</v>
      </c>
      <c r="H234" s="196">
        <f t="shared" si="21"/>
        <v>1.1400000000000001</v>
      </c>
      <c r="I234" s="206"/>
      <c r="J234" s="196"/>
      <c r="K234" s="197"/>
      <c r="L234" s="196">
        <v>0.05</v>
      </c>
      <c r="M234" s="196">
        <v>1.0363500000000001</v>
      </c>
      <c r="N234" s="196">
        <v>0.05</v>
      </c>
      <c r="O234" s="196">
        <f t="shared" si="22"/>
        <v>1.1363500000000002</v>
      </c>
      <c r="P234" s="197"/>
      <c r="Q234" s="206"/>
      <c r="R234" s="206"/>
      <c r="S234" s="206"/>
      <c r="T234" s="196"/>
      <c r="U234" s="197"/>
      <c r="V234" s="206"/>
      <c r="W234" s="203"/>
      <c r="X234" s="203"/>
      <c r="Y234" s="203"/>
      <c r="Z234" s="203"/>
      <c r="AA234" s="197"/>
      <c r="AB234">
        <v>9</v>
      </c>
      <c r="AC234" t="s">
        <v>697</v>
      </c>
      <c r="AD234" t="s">
        <v>712</v>
      </c>
      <c r="AE234" t="str">
        <f t="shared" si="20"/>
        <v>KAL32</v>
      </c>
      <c r="AF234" t="str">
        <f t="shared" si="20"/>
        <v>Szemescirok</v>
      </c>
    </row>
    <row r="235" spans="1:32" x14ac:dyDescent="0.3">
      <c r="A235" s="204" t="s">
        <v>518</v>
      </c>
      <c r="B235" s="205" t="s">
        <v>519</v>
      </c>
      <c r="C235" s="217" t="s">
        <v>86</v>
      </c>
      <c r="D235" s="191" t="str">
        <f t="shared" si="23"/>
        <v>Nem</v>
      </c>
      <c r="E235" s="191" t="str">
        <f t="shared" si="25"/>
        <v>Nem</v>
      </c>
      <c r="F235" s="196">
        <v>0.05</v>
      </c>
      <c r="G235" s="196">
        <v>0.55000000000000004</v>
      </c>
      <c r="H235" s="196">
        <f t="shared" si="21"/>
        <v>0.60000000000000009</v>
      </c>
      <c r="I235" s="206"/>
      <c r="J235" s="196"/>
      <c r="K235" s="197"/>
      <c r="L235" s="196">
        <v>0.05</v>
      </c>
      <c r="M235" s="196">
        <v>0.49612500000000004</v>
      </c>
      <c r="N235" s="196">
        <v>0.05</v>
      </c>
      <c r="O235" s="196">
        <f t="shared" si="22"/>
        <v>0.59612500000000013</v>
      </c>
      <c r="P235" s="197"/>
      <c r="Q235" s="206"/>
      <c r="R235" s="206"/>
      <c r="S235" s="206"/>
      <c r="T235" s="196"/>
      <c r="U235" s="197"/>
      <c r="V235" s="206"/>
      <c r="W235" s="203"/>
      <c r="X235" s="203"/>
      <c r="Y235" s="203"/>
      <c r="Z235" s="203"/>
      <c r="AA235" s="197"/>
      <c r="AB235">
        <v>9</v>
      </c>
      <c r="AC235" t="s">
        <v>697</v>
      </c>
      <c r="AD235" t="s">
        <v>712</v>
      </c>
      <c r="AE235" t="str">
        <f t="shared" si="20"/>
        <v>KAL33</v>
      </c>
      <c r="AF235" t="str">
        <f t="shared" si="20"/>
        <v>Silócirok</v>
      </c>
    </row>
    <row r="236" spans="1:32" x14ac:dyDescent="0.3">
      <c r="A236" s="204" t="s">
        <v>520</v>
      </c>
      <c r="B236" s="205" t="s">
        <v>521</v>
      </c>
      <c r="C236" s="217" t="s">
        <v>86</v>
      </c>
      <c r="D236" s="191" t="str">
        <f t="shared" si="23"/>
        <v>Nem</v>
      </c>
      <c r="E236" s="191" t="str">
        <f t="shared" si="25"/>
        <v>Nem</v>
      </c>
      <c r="F236" s="196">
        <v>0.05</v>
      </c>
      <c r="G236" s="196">
        <v>0.55000000000000004</v>
      </c>
      <c r="H236" s="196">
        <f t="shared" si="21"/>
        <v>0.60000000000000009</v>
      </c>
      <c r="I236" s="206"/>
      <c r="J236" s="196"/>
      <c r="K236" s="197"/>
      <c r="L236" s="196">
        <v>0.05</v>
      </c>
      <c r="M236" s="196">
        <v>0.49612500000000004</v>
      </c>
      <c r="N236" s="196">
        <v>0.05</v>
      </c>
      <c r="O236" s="196">
        <f t="shared" si="22"/>
        <v>0.59612500000000013</v>
      </c>
      <c r="P236" s="197"/>
      <c r="Q236" s="206"/>
      <c r="R236" s="206"/>
      <c r="S236" s="206"/>
      <c r="T236" s="196"/>
      <c r="U236" s="197"/>
      <c r="V236" s="206"/>
      <c r="W236" s="203"/>
      <c r="X236" s="203"/>
      <c r="Y236" s="203"/>
      <c r="Z236" s="203"/>
      <c r="AA236" s="197"/>
      <c r="AB236">
        <v>9</v>
      </c>
      <c r="AC236" t="s">
        <v>697</v>
      </c>
      <c r="AD236" t="s">
        <v>712</v>
      </c>
      <c r="AE236" t="str">
        <f t="shared" si="20"/>
        <v>KAL34</v>
      </c>
      <c r="AF236" t="str">
        <f t="shared" si="20"/>
        <v>Szudáni cirokfű</v>
      </c>
    </row>
    <row r="237" spans="1:32" x14ac:dyDescent="0.3">
      <c r="A237" s="204" t="s">
        <v>622</v>
      </c>
      <c r="B237" s="205" t="s">
        <v>623</v>
      </c>
      <c r="C237" s="217" t="s">
        <v>86</v>
      </c>
      <c r="D237" s="191" t="str">
        <f t="shared" si="23"/>
        <v>Nem</v>
      </c>
      <c r="E237" s="207" t="s">
        <v>86</v>
      </c>
      <c r="F237" s="196">
        <v>0.05</v>
      </c>
      <c r="G237" s="196">
        <v>14.23</v>
      </c>
      <c r="H237" s="196">
        <f t="shared" si="21"/>
        <v>14.280000000000001</v>
      </c>
      <c r="I237" s="206"/>
      <c r="J237" s="196" t="s">
        <v>808</v>
      </c>
      <c r="K237" s="197"/>
      <c r="L237" s="196">
        <v>0.05</v>
      </c>
      <c r="M237" s="196">
        <v>14.175000000000001</v>
      </c>
      <c r="N237" s="196">
        <v>0.05</v>
      </c>
      <c r="O237" s="196">
        <f t="shared" si="22"/>
        <v>14.275000000000002</v>
      </c>
      <c r="P237" s="197"/>
      <c r="Q237" s="206"/>
      <c r="R237" s="194" t="s">
        <v>808</v>
      </c>
      <c r="S237" s="194" t="s">
        <v>808</v>
      </c>
      <c r="T237" s="196"/>
      <c r="U237" s="197"/>
      <c r="V237" s="206"/>
      <c r="W237" s="203"/>
      <c r="X237" s="203"/>
      <c r="Y237" s="203"/>
      <c r="Z237" s="203"/>
      <c r="AA237" s="197"/>
      <c r="AB237">
        <v>3</v>
      </c>
      <c r="AC237" t="s">
        <v>685</v>
      </c>
      <c r="AD237" t="s">
        <v>693</v>
      </c>
      <c r="AE237" t="str">
        <f t="shared" si="20"/>
        <v>ULT28</v>
      </c>
      <c r="AF237" t="str">
        <f t="shared" si="20"/>
        <v>Egyéb ültetvény</v>
      </c>
    </row>
    <row r="238" spans="1:32" x14ac:dyDescent="0.3">
      <c r="A238" s="204" t="s">
        <v>73</v>
      </c>
      <c r="B238" s="205" t="s">
        <v>74</v>
      </c>
      <c r="C238" s="217" t="s">
        <v>86</v>
      </c>
      <c r="D238" s="191" t="str">
        <f t="shared" si="23"/>
        <v>Nem</v>
      </c>
      <c r="E238" s="191" t="str">
        <f>IF($J238&lt;&gt;0,"Igen","Nem")</f>
        <v>Nem</v>
      </c>
      <c r="F238" s="196">
        <v>0.05</v>
      </c>
      <c r="G238" s="196">
        <v>2.19</v>
      </c>
      <c r="H238" s="196">
        <f t="shared" si="21"/>
        <v>2.2399999999999998</v>
      </c>
      <c r="I238" s="206"/>
      <c r="J238" s="196"/>
      <c r="K238" s="197"/>
      <c r="L238" s="196">
        <v>0.05</v>
      </c>
      <c r="M238" s="196">
        <v>2.1388500000000001</v>
      </c>
      <c r="N238" s="196">
        <v>0.05</v>
      </c>
      <c r="O238" s="196">
        <f t="shared" si="22"/>
        <v>2.2388499999999998</v>
      </c>
      <c r="P238" s="197"/>
      <c r="Q238" s="206"/>
      <c r="R238" s="201"/>
      <c r="S238" s="201"/>
      <c r="T238" s="196"/>
      <c r="U238" s="197"/>
      <c r="V238" s="206"/>
      <c r="W238" s="203"/>
      <c r="X238" s="203"/>
      <c r="Y238" s="203"/>
      <c r="Z238" s="203"/>
      <c r="AA238" s="197"/>
      <c r="AB238">
        <v>9</v>
      </c>
      <c r="AC238" t="s">
        <v>697</v>
      </c>
      <c r="AD238" t="s">
        <v>713</v>
      </c>
      <c r="AE238" t="str">
        <f t="shared" si="20"/>
        <v>KAL36</v>
      </c>
      <c r="AF238" t="str">
        <f t="shared" si="20"/>
        <v>Termesztett köles</v>
      </c>
    </row>
    <row r="239" spans="1:32" x14ac:dyDescent="0.3">
      <c r="A239" s="204" t="s">
        <v>524</v>
      </c>
      <c r="B239" s="205" t="s">
        <v>525</v>
      </c>
      <c r="C239" s="217" t="s">
        <v>86</v>
      </c>
      <c r="D239" s="191" t="str">
        <f t="shared" si="23"/>
        <v>Nem</v>
      </c>
      <c r="E239" s="191" t="str">
        <f>IF($J239&lt;&gt;0,"Igen","Nem")</f>
        <v>Nem</v>
      </c>
      <c r="F239" s="196">
        <v>0.05</v>
      </c>
      <c r="G239" s="196">
        <v>10.96</v>
      </c>
      <c r="H239" s="196">
        <f t="shared" si="21"/>
        <v>11.010000000000002</v>
      </c>
      <c r="I239" s="206"/>
      <c r="J239" s="196"/>
      <c r="K239" s="197"/>
      <c r="L239" s="196">
        <v>0.05</v>
      </c>
      <c r="M239" s="196">
        <v>10.903725000000001</v>
      </c>
      <c r="N239" s="196">
        <v>0.05</v>
      </c>
      <c r="O239" s="196">
        <f t="shared" si="22"/>
        <v>11.003725000000003</v>
      </c>
      <c r="P239" s="197"/>
      <c r="Q239" s="206"/>
      <c r="R239" s="201"/>
      <c r="S239" s="201"/>
      <c r="T239" s="196"/>
      <c r="U239" s="197"/>
      <c r="V239" s="206"/>
      <c r="W239" s="203"/>
      <c r="X239" s="203"/>
      <c r="Y239" s="203"/>
      <c r="Z239" s="203"/>
      <c r="AA239" s="197"/>
      <c r="AB239">
        <v>9</v>
      </c>
      <c r="AC239" t="s">
        <v>697</v>
      </c>
      <c r="AD239" t="s">
        <v>713</v>
      </c>
      <c r="AE239" t="str">
        <f t="shared" si="20"/>
        <v>KAL37</v>
      </c>
      <c r="AF239" t="str">
        <f t="shared" si="20"/>
        <v>Indiai köles</v>
      </c>
    </row>
    <row r="240" spans="1:32" x14ac:dyDescent="0.3">
      <c r="A240" s="204" t="s">
        <v>144</v>
      </c>
      <c r="B240" s="205" t="s">
        <v>145</v>
      </c>
      <c r="C240" s="224" t="s">
        <v>86</v>
      </c>
      <c r="D240" s="191" t="str">
        <f t="shared" si="23"/>
        <v>Nem</v>
      </c>
      <c r="E240" s="207" t="s">
        <v>86</v>
      </c>
      <c r="F240" s="196">
        <v>0.05</v>
      </c>
      <c r="G240" s="196">
        <v>14.23</v>
      </c>
      <c r="H240" s="196">
        <f t="shared" si="21"/>
        <v>14.280000000000001</v>
      </c>
      <c r="I240" s="206"/>
      <c r="J240" s="196" t="s">
        <v>808</v>
      </c>
      <c r="K240" s="197"/>
      <c r="L240" s="196">
        <v>0.05</v>
      </c>
      <c r="M240" s="196">
        <v>14.175000000000001</v>
      </c>
      <c r="N240" s="196">
        <v>0.05</v>
      </c>
      <c r="O240" s="196">
        <f t="shared" si="22"/>
        <v>14.275000000000002</v>
      </c>
      <c r="P240" s="197"/>
      <c r="Q240" s="206"/>
      <c r="R240" s="201" t="s">
        <v>808</v>
      </c>
      <c r="S240" s="194" t="s">
        <v>808</v>
      </c>
      <c r="T240" s="196"/>
      <c r="U240" s="197"/>
      <c r="V240" s="208" t="s">
        <v>808</v>
      </c>
      <c r="W240" s="208" t="s">
        <v>808</v>
      </c>
      <c r="X240" s="208" t="s">
        <v>808</v>
      </c>
      <c r="Y240" s="208" t="s">
        <v>808</v>
      </c>
      <c r="Z240" s="209"/>
      <c r="AA240" s="197"/>
      <c r="AB240">
        <v>3</v>
      </c>
      <c r="AC240" t="s">
        <v>685</v>
      </c>
      <c r="AD240" t="s">
        <v>694</v>
      </c>
      <c r="AE240" t="str">
        <f t="shared" si="20"/>
        <v>ULT29</v>
      </c>
      <c r="AF240" t="str">
        <f t="shared" si="20"/>
        <v>Csemegeszőlő ültetvény</v>
      </c>
    </row>
    <row r="241" spans="1:32" x14ac:dyDescent="0.3">
      <c r="A241" s="204" t="s">
        <v>528</v>
      </c>
      <c r="B241" s="205" t="s">
        <v>529</v>
      </c>
      <c r="C241" s="217" t="s">
        <v>86</v>
      </c>
      <c r="D241" s="191" t="str">
        <f t="shared" si="23"/>
        <v>Nem</v>
      </c>
      <c r="E241" s="191" t="str">
        <f>IF($J241&lt;&gt;0,"Igen","Nem")</f>
        <v>Nem</v>
      </c>
      <c r="F241" s="196">
        <v>0.05</v>
      </c>
      <c r="G241" s="196">
        <v>3.28</v>
      </c>
      <c r="H241" s="196">
        <f t="shared" si="21"/>
        <v>3.3299999999999996</v>
      </c>
      <c r="I241" s="206"/>
      <c r="J241" s="196"/>
      <c r="K241" s="197"/>
      <c r="L241" s="196">
        <v>0.05</v>
      </c>
      <c r="M241" s="196">
        <v>3.2303250000000001</v>
      </c>
      <c r="N241" s="196">
        <v>0.05</v>
      </c>
      <c r="O241" s="196">
        <f t="shared" si="22"/>
        <v>3.3303249999999998</v>
      </c>
      <c r="P241" s="197"/>
      <c r="Q241" s="206"/>
      <c r="R241" s="201"/>
      <c r="S241" s="206"/>
      <c r="T241" s="196"/>
      <c r="U241" s="197"/>
      <c r="V241" s="206"/>
      <c r="W241" s="203"/>
      <c r="X241" s="203"/>
      <c r="Y241" s="203"/>
      <c r="Z241" s="203"/>
      <c r="AA241" s="197"/>
      <c r="AB241">
        <v>9</v>
      </c>
      <c r="AC241" t="s">
        <v>697</v>
      </c>
      <c r="AD241" t="s">
        <v>714</v>
      </c>
      <c r="AE241" t="str">
        <f t="shared" si="20"/>
        <v>KEN01</v>
      </c>
      <c r="AF241" t="str">
        <f t="shared" si="20"/>
        <v xml:space="preserve">Kender </v>
      </c>
    </row>
    <row r="242" spans="1:32" x14ac:dyDescent="0.3">
      <c r="A242" s="204" t="s">
        <v>530</v>
      </c>
      <c r="B242" s="205" t="s">
        <v>531</v>
      </c>
      <c r="C242" s="217" t="s">
        <v>86</v>
      </c>
      <c r="D242" s="191" t="str">
        <f t="shared" si="23"/>
        <v>Nem</v>
      </c>
      <c r="E242" s="191" t="str">
        <f t="shared" ref="E242:E287" si="26">IF($J242&lt;&gt;0,"Igen","Nem")</f>
        <v>Nem</v>
      </c>
      <c r="F242" s="196">
        <v>0.05</v>
      </c>
      <c r="G242" s="196">
        <v>1.0900000000000001</v>
      </c>
      <c r="H242" s="196">
        <f t="shared" si="21"/>
        <v>1.1400000000000001</v>
      </c>
      <c r="I242" s="206"/>
      <c r="J242" s="196"/>
      <c r="K242" s="197"/>
      <c r="L242" s="196">
        <v>0.05</v>
      </c>
      <c r="M242" s="196">
        <v>1.0363500000000001</v>
      </c>
      <c r="N242" s="196">
        <v>0.05</v>
      </c>
      <c r="O242" s="196">
        <f t="shared" si="22"/>
        <v>1.1363500000000002</v>
      </c>
      <c r="P242" s="197"/>
      <c r="Q242" s="206"/>
      <c r="R242" s="201"/>
      <c r="S242" s="206"/>
      <c r="T242" s="196"/>
      <c r="U242" s="197"/>
      <c r="V242" s="206"/>
      <c r="W242" s="203"/>
      <c r="X242" s="203"/>
      <c r="Y242" s="203"/>
      <c r="Z242" s="203"/>
      <c r="AA242" s="197"/>
      <c r="AB242">
        <v>9</v>
      </c>
      <c r="AC242" t="s">
        <v>697</v>
      </c>
      <c r="AD242" t="s">
        <v>531</v>
      </c>
      <c r="AE242" t="str">
        <f t="shared" si="20"/>
        <v>KEV01</v>
      </c>
      <c r="AF242" t="str">
        <f t="shared" si="20"/>
        <v>Keverék kultúra</v>
      </c>
    </row>
    <row r="243" spans="1:32" x14ac:dyDescent="0.3">
      <c r="A243" s="204" t="s">
        <v>532</v>
      </c>
      <c r="B243" s="205" t="s">
        <v>533</v>
      </c>
      <c r="C243" s="217" t="s">
        <v>86</v>
      </c>
      <c r="D243" s="191" t="str">
        <f t="shared" si="23"/>
        <v>Nem</v>
      </c>
      <c r="E243" s="191" t="str">
        <f t="shared" si="26"/>
        <v>Nem</v>
      </c>
      <c r="F243" s="196">
        <v>0.05</v>
      </c>
      <c r="G243" s="196">
        <v>10.96</v>
      </c>
      <c r="H243" s="196">
        <f t="shared" si="21"/>
        <v>11.010000000000002</v>
      </c>
      <c r="I243" s="206"/>
      <c r="J243" s="196"/>
      <c r="K243" s="197"/>
      <c r="L243" s="196">
        <v>0.05</v>
      </c>
      <c r="M243" s="196">
        <v>10.903725000000001</v>
      </c>
      <c r="N243" s="196">
        <v>0.05</v>
      </c>
      <c r="O243" s="196">
        <f t="shared" si="22"/>
        <v>11.003725000000003</v>
      </c>
      <c r="P243" s="197"/>
      <c r="Q243" s="206"/>
      <c r="R243" s="206"/>
      <c r="S243" s="206"/>
      <c r="T243" s="196"/>
      <c r="U243" s="197"/>
      <c r="V243" s="206"/>
      <c r="W243" s="203"/>
      <c r="X243" s="203"/>
      <c r="Y243" s="203"/>
      <c r="Z243" s="203"/>
      <c r="AA243" s="197"/>
      <c r="AB243">
        <v>9</v>
      </c>
      <c r="AC243" t="s">
        <v>697</v>
      </c>
      <c r="AD243" t="s">
        <v>533</v>
      </c>
      <c r="AE243" t="str">
        <f t="shared" si="20"/>
        <v>KOM01</v>
      </c>
      <c r="AF243" t="str">
        <f t="shared" si="20"/>
        <v>Komló</v>
      </c>
    </row>
    <row r="244" spans="1:32" x14ac:dyDescent="0.3">
      <c r="A244" s="204" t="s">
        <v>534</v>
      </c>
      <c r="B244" s="205" t="s">
        <v>535</v>
      </c>
      <c r="C244" s="217" t="s">
        <v>86</v>
      </c>
      <c r="D244" s="191" t="str">
        <f t="shared" si="23"/>
        <v>Nem</v>
      </c>
      <c r="E244" s="191" t="str">
        <f t="shared" si="26"/>
        <v>Nem</v>
      </c>
      <c r="F244" s="196">
        <v>0.05</v>
      </c>
      <c r="G244" s="196">
        <v>3.28</v>
      </c>
      <c r="H244" s="196">
        <f t="shared" si="21"/>
        <v>3.3299999999999996</v>
      </c>
      <c r="I244" s="206"/>
      <c r="J244" s="196"/>
      <c r="K244" s="197"/>
      <c r="L244" s="196">
        <v>0.05</v>
      </c>
      <c r="M244" s="196">
        <v>3.2235</v>
      </c>
      <c r="N244" s="196">
        <v>0.05</v>
      </c>
      <c r="O244" s="196">
        <f t="shared" si="22"/>
        <v>3.3234999999999997</v>
      </c>
      <c r="P244" s="197"/>
      <c r="Q244" s="206"/>
      <c r="R244" s="206"/>
      <c r="S244" s="206"/>
      <c r="T244" s="196"/>
      <c r="U244" s="197"/>
      <c r="V244" s="206"/>
      <c r="W244" s="203"/>
      <c r="X244" s="203"/>
      <c r="Y244" s="203"/>
      <c r="Z244" s="203"/>
      <c r="AA244" s="197"/>
      <c r="AB244">
        <v>9</v>
      </c>
      <c r="AC244" t="s">
        <v>697</v>
      </c>
      <c r="AD244" t="s">
        <v>715</v>
      </c>
      <c r="AE244" t="str">
        <f t="shared" si="20"/>
        <v>PAZ01</v>
      </c>
      <c r="AF244" t="str">
        <f t="shared" si="20"/>
        <v>Ebtippan</v>
      </c>
    </row>
    <row r="245" spans="1:32" x14ac:dyDescent="0.3">
      <c r="A245" s="204" t="s">
        <v>536</v>
      </c>
      <c r="B245" s="205" t="s">
        <v>537</v>
      </c>
      <c r="C245" s="217" t="s">
        <v>86</v>
      </c>
      <c r="D245" s="191" t="str">
        <f t="shared" si="23"/>
        <v>Nem</v>
      </c>
      <c r="E245" s="191" t="str">
        <f t="shared" si="26"/>
        <v>Nem</v>
      </c>
      <c r="F245" s="196">
        <v>0.05</v>
      </c>
      <c r="G245" s="196">
        <v>3.28</v>
      </c>
      <c r="H245" s="196">
        <f t="shared" si="21"/>
        <v>3.3299999999999996</v>
      </c>
      <c r="I245" s="206"/>
      <c r="J245" s="196"/>
      <c r="K245" s="197"/>
      <c r="L245" s="196">
        <v>0.05</v>
      </c>
      <c r="M245" s="196">
        <v>3.2235</v>
      </c>
      <c r="N245" s="196">
        <v>0.05</v>
      </c>
      <c r="O245" s="196">
        <f t="shared" si="22"/>
        <v>3.3234999999999997</v>
      </c>
      <c r="P245" s="197"/>
      <c r="Q245" s="206"/>
      <c r="R245" s="206"/>
      <c r="S245" s="206"/>
      <c r="T245" s="196"/>
      <c r="U245" s="197"/>
      <c r="V245" s="206"/>
      <c r="W245" s="203"/>
      <c r="X245" s="203"/>
      <c r="Y245" s="203"/>
      <c r="Z245" s="203"/>
      <c r="AA245" s="197"/>
      <c r="AB245">
        <v>9</v>
      </c>
      <c r="AC245" t="s">
        <v>697</v>
      </c>
      <c r="AD245" t="s">
        <v>715</v>
      </c>
      <c r="AE245" t="str">
        <f t="shared" si="20"/>
        <v>PAZ02</v>
      </c>
      <c r="AF245" t="str">
        <f t="shared" si="20"/>
        <v>Óriás tippan</v>
      </c>
    </row>
    <row r="246" spans="1:32" x14ac:dyDescent="0.3">
      <c r="A246" s="204" t="s">
        <v>538</v>
      </c>
      <c r="B246" s="205" t="s">
        <v>539</v>
      </c>
      <c r="C246" s="217" t="s">
        <v>86</v>
      </c>
      <c r="D246" s="191" t="str">
        <f t="shared" si="23"/>
        <v>Nem</v>
      </c>
      <c r="E246" s="191" t="str">
        <f t="shared" si="26"/>
        <v>Nem</v>
      </c>
      <c r="F246" s="196">
        <v>0.05</v>
      </c>
      <c r="G246" s="196">
        <v>3.28</v>
      </c>
      <c r="H246" s="196">
        <f t="shared" si="21"/>
        <v>3.3299999999999996</v>
      </c>
      <c r="I246" s="206"/>
      <c r="J246" s="196"/>
      <c r="K246" s="197"/>
      <c r="L246" s="196">
        <v>0.05</v>
      </c>
      <c r="M246" s="196">
        <v>3.2235</v>
      </c>
      <c r="N246" s="196">
        <v>0.05</v>
      </c>
      <c r="O246" s="196">
        <f t="shared" si="22"/>
        <v>3.3234999999999997</v>
      </c>
      <c r="P246" s="197"/>
      <c r="Q246" s="206"/>
      <c r="R246" s="206"/>
      <c r="S246" s="206"/>
      <c r="T246" s="196"/>
      <c r="U246" s="197"/>
      <c r="V246" s="206"/>
      <c r="W246" s="203"/>
      <c r="X246" s="203"/>
      <c r="Y246" s="203"/>
      <c r="Z246" s="203"/>
      <c r="AA246" s="197"/>
      <c r="AB246">
        <v>9</v>
      </c>
      <c r="AC246" t="s">
        <v>697</v>
      </c>
      <c r="AD246" t="s">
        <v>715</v>
      </c>
      <c r="AE246" t="str">
        <f t="shared" si="20"/>
        <v>PAZ03</v>
      </c>
      <c r="AF246" t="str">
        <f t="shared" si="20"/>
        <v>Fehér tippan</v>
      </c>
    </row>
    <row r="247" spans="1:32" x14ac:dyDescent="0.3">
      <c r="A247" s="204" t="s">
        <v>540</v>
      </c>
      <c r="B247" s="205" t="s">
        <v>541</v>
      </c>
      <c r="C247" s="217" t="s">
        <v>86</v>
      </c>
      <c r="D247" s="191" t="str">
        <f t="shared" si="23"/>
        <v>Nem</v>
      </c>
      <c r="E247" s="191" t="str">
        <f t="shared" si="26"/>
        <v>Nem</v>
      </c>
      <c r="F247" s="196">
        <v>0.05</v>
      </c>
      <c r="G247" s="196">
        <v>3.28</v>
      </c>
      <c r="H247" s="196">
        <f t="shared" si="21"/>
        <v>3.3299999999999996</v>
      </c>
      <c r="I247" s="206"/>
      <c r="J247" s="196"/>
      <c r="K247" s="197"/>
      <c r="L247" s="196">
        <v>0.05</v>
      </c>
      <c r="M247" s="196">
        <v>3.2235</v>
      </c>
      <c r="N247" s="196">
        <v>0.05</v>
      </c>
      <c r="O247" s="196">
        <f t="shared" si="22"/>
        <v>3.3234999999999997</v>
      </c>
      <c r="P247" s="197"/>
      <c r="Q247" s="206"/>
      <c r="R247" s="206"/>
      <c r="S247" s="206"/>
      <c r="T247" s="196"/>
      <c r="U247" s="197"/>
      <c r="V247" s="206"/>
      <c r="W247" s="203"/>
      <c r="X247" s="203"/>
      <c r="Y247" s="203"/>
      <c r="Z247" s="203"/>
      <c r="AA247" s="197"/>
      <c r="AB247">
        <v>9</v>
      </c>
      <c r="AC247" t="s">
        <v>697</v>
      </c>
      <c r="AD247" t="s">
        <v>715</v>
      </c>
      <c r="AE247" t="str">
        <f t="shared" si="20"/>
        <v>PAZ04</v>
      </c>
      <c r="AF247" t="str">
        <f t="shared" si="20"/>
        <v>Cérnatippan</v>
      </c>
    </row>
    <row r="248" spans="1:32" x14ac:dyDescent="0.3">
      <c r="A248" s="204" t="s">
        <v>542</v>
      </c>
      <c r="B248" s="205" t="s">
        <v>543</v>
      </c>
      <c r="C248" s="217" t="s">
        <v>86</v>
      </c>
      <c r="D248" s="191" t="str">
        <f t="shared" si="23"/>
        <v>Nem</v>
      </c>
      <c r="E248" s="191" t="str">
        <f t="shared" si="26"/>
        <v>Nem</v>
      </c>
      <c r="F248" s="196">
        <v>0.05</v>
      </c>
      <c r="G248" s="196">
        <v>3.28</v>
      </c>
      <c r="H248" s="196">
        <f t="shared" si="21"/>
        <v>3.3299999999999996</v>
      </c>
      <c r="I248" s="206"/>
      <c r="J248" s="196"/>
      <c r="K248" s="197"/>
      <c r="L248" s="196">
        <v>0.05</v>
      </c>
      <c r="M248" s="196">
        <v>3.2235</v>
      </c>
      <c r="N248" s="196">
        <v>0.05</v>
      </c>
      <c r="O248" s="196">
        <f t="shared" si="22"/>
        <v>3.3234999999999997</v>
      </c>
      <c r="P248" s="197"/>
      <c r="Q248" s="206"/>
      <c r="R248" s="206"/>
      <c r="S248" s="206"/>
      <c r="T248" s="196"/>
      <c r="U248" s="197"/>
      <c r="V248" s="206"/>
      <c r="W248" s="203"/>
      <c r="X248" s="203"/>
      <c r="Y248" s="203"/>
      <c r="Z248" s="203"/>
      <c r="AA248" s="197"/>
      <c r="AB248">
        <v>9</v>
      </c>
      <c r="AC248" t="s">
        <v>697</v>
      </c>
      <c r="AD248" t="s">
        <v>716</v>
      </c>
      <c r="AE248" t="str">
        <f t="shared" si="20"/>
        <v>PAZ05</v>
      </c>
      <c r="AF248" t="str">
        <f t="shared" si="20"/>
        <v>Francia perje</v>
      </c>
    </row>
    <row r="249" spans="1:32" x14ac:dyDescent="0.3">
      <c r="A249" s="204" t="s">
        <v>544</v>
      </c>
      <c r="B249" s="205" t="s">
        <v>545</v>
      </c>
      <c r="C249" s="217" t="s">
        <v>86</v>
      </c>
      <c r="D249" s="191" t="str">
        <f t="shared" si="23"/>
        <v>Nem</v>
      </c>
      <c r="E249" s="191" t="str">
        <f t="shared" si="26"/>
        <v>Nem</v>
      </c>
      <c r="F249" s="196">
        <v>0.05</v>
      </c>
      <c r="G249" s="196">
        <v>1.0900000000000001</v>
      </c>
      <c r="H249" s="196">
        <f t="shared" si="21"/>
        <v>1.1400000000000001</v>
      </c>
      <c r="I249" s="206"/>
      <c r="J249" s="196"/>
      <c r="K249" s="197"/>
      <c r="L249" s="196">
        <v>0.05</v>
      </c>
      <c r="M249" s="196">
        <v>1.0395000000000001</v>
      </c>
      <c r="N249" s="196">
        <v>0.05</v>
      </c>
      <c r="O249" s="196">
        <f t="shared" si="22"/>
        <v>1.1395000000000002</v>
      </c>
      <c r="P249" s="197"/>
      <c r="Q249" s="206"/>
      <c r="R249" s="206"/>
      <c r="S249" s="206"/>
      <c r="T249" s="196"/>
      <c r="U249" s="197"/>
      <c r="V249" s="206"/>
      <c r="W249" s="203"/>
      <c r="X249" s="203"/>
      <c r="Y249" s="203"/>
      <c r="Z249" s="203"/>
      <c r="AA249" s="197"/>
      <c r="AB249">
        <v>9</v>
      </c>
      <c r="AC249" t="s">
        <v>697</v>
      </c>
      <c r="AD249" t="s">
        <v>716</v>
      </c>
      <c r="AE249" t="str">
        <f t="shared" si="20"/>
        <v>PAZ06</v>
      </c>
      <c r="AF249" t="str">
        <f t="shared" si="20"/>
        <v>Csenkeszperje</v>
      </c>
    </row>
    <row r="250" spans="1:32" x14ac:dyDescent="0.3">
      <c r="A250" s="204" t="s">
        <v>546</v>
      </c>
      <c r="B250" s="205" t="s">
        <v>547</v>
      </c>
      <c r="C250" s="217" t="s">
        <v>86</v>
      </c>
      <c r="D250" s="191" t="str">
        <f t="shared" si="23"/>
        <v>Nem</v>
      </c>
      <c r="E250" s="191" t="str">
        <f t="shared" si="26"/>
        <v>Nem</v>
      </c>
      <c r="F250" s="196">
        <v>0.05</v>
      </c>
      <c r="G250" s="196">
        <v>1.0900000000000001</v>
      </c>
      <c r="H250" s="196">
        <f t="shared" si="21"/>
        <v>1.1400000000000001</v>
      </c>
      <c r="I250" s="206"/>
      <c r="J250" s="196"/>
      <c r="K250" s="197"/>
      <c r="L250" s="196">
        <v>0.05</v>
      </c>
      <c r="M250" s="196">
        <v>1.0395000000000001</v>
      </c>
      <c r="N250" s="196">
        <v>0.05</v>
      </c>
      <c r="O250" s="196">
        <f t="shared" si="22"/>
        <v>1.1395000000000002</v>
      </c>
      <c r="P250" s="197"/>
      <c r="Q250" s="206"/>
      <c r="R250" s="206"/>
      <c r="S250" s="206"/>
      <c r="T250" s="196"/>
      <c r="U250" s="197"/>
      <c r="V250" s="206"/>
      <c r="W250" s="203"/>
      <c r="X250" s="203"/>
      <c r="Y250" s="203"/>
      <c r="Z250" s="203"/>
      <c r="AA250" s="197"/>
      <c r="AB250">
        <v>9</v>
      </c>
      <c r="AC250" t="s">
        <v>697</v>
      </c>
      <c r="AD250" t="s">
        <v>716</v>
      </c>
      <c r="AE250" t="str">
        <f t="shared" si="20"/>
        <v>PAZ07</v>
      </c>
      <c r="AF250" t="str">
        <f t="shared" si="20"/>
        <v>Olasz perje (szálkás perje)</v>
      </c>
    </row>
    <row r="251" spans="1:32" x14ac:dyDescent="0.3">
      <c r="A251" s="204" t="s">
        <v>548</v>
      </c>
      <c r="B251" s="205" t="s">
        <v>549</v>
      </c>
      <c r="C251" s="217" t="s">
        <v>86</v>
      </c>
      <c r="D251" s="191" t="str">
        <f t="shared" si="23"/>
        <v>Nem</v>
      </c>
      <c r="E251" s="191" t="str">
        <f t="shared" si="26"/>
        <v>Nem</v>
      </c>
      <c r="F251" s="196">
        <v>0.05</v>
      </c>
      <c r="G251" s="196">
        <v>1.0900000000000001</v>
      </c>
      <c r="H251" s="196">
        <f t="shared" si="21"/>
        <v>1.1400000000000001</v>
      </c>
      <c r="I251" s="206"/>
      <c r="J251" s="196"/>
      <c r="K251" s="197"/>
      <c r="L251" s="196">
        <v>0.05</v>
      </c>
      <c r="M251" s="196">
        <v>1.0395000000000001</v>
      </c>
      <c r="N251" s="196">
        <v>0.05</v>
      </c>
      <c r="O251" s="196">
        <f t="shared" si="22"/>
        <v>1.1395000000000002</v>
      </c>
      <c r="P251" s="197"/>
      <c r="Q251" s="206"/>
      <c r="R251" s="206"/>
      <c r="S251" s="206"/>
      <c r="T251" s="196"/>
      <c r="U251" s="197"/>
      <c r="V251" s="206"/>
      <c r="W251" s="203"/>
      <c r="X251" s="203"/>
      <c r="Y251" s="203"/>
      <c r="Z251" s="203"/>
      <c r="AA251" s="197"/>
      <c r="AB251">
        <v>9</v>
      </c>
      <c r="AC251" t="s">
        <v>697</v>
      </c>
      <c r="AD251" t="s">
        <v>716</v>
      </c>
      <c r="AE251" t="str">
        <f t="shared" si="20"/>
        <v>PAZ08</v>
      </c>
      <c r="AF251" t="str">
        <f t="shared" si="20"/>
        <v>Angol perje</v>
      </c>
    </row>
    <row r="252" spans="1:32" x14ac:dyDescent="0.3">
      <c r="A252" s="204" t="s">
        <v>550</v>
      </c>
      <c r="B252" s="205" t="s">
        <v>551</v>
      </c>
      <c r="C252" s="217" t="s">
        <v>86</v>
      </c>
      <c r="D252" s="191" t="str">
        <f t="shared" si="23"/>
        <v>Nem</v>
      </c>
      <c r="E252" s="191" t="str">
        <f t="shared" si="26"/>
        <v>Nem</v>
      </c>
      <c r="F252" s="196">
        <v>0.05</v>
      </c>
      <c r="G252" s="196">
        <v>1.0900000000000001</v>
      </c>
      <c r="H252" s="196">
        <f t="shared" si="21"/>
        <v>1.1400000000000001</v>
      </c>
      <c r="I252" s="206"/>
      <c r="J252" s="196"/>
      <c r="K252" s="197"/>
      <c r="L252" s="196">
        <v>0.05</v>
      </c>
      <c r="M252" s="196">
        <v>1.0395000000000001</v>
      </c>
      <c r="N252" s="196">
        <v>0.05</v>
      </c>
      <c r="O252" s="196">
        <f t="shared" si="22"/>
        <v>1.1395000000000002</v>
      </c>
      <c r="P252" s="197"/>
      <c r="Q252" s="206"/>
      <c r="R252" s="206"/>
      <c r="S252" s="206"/>
      <c r="T252" s="196"/>
      <c r="U252" s="197"/>
      <c r="V252" s="206"/>
      <c r="W252" s="203"/>
      <c r="X252" s="203"/>
      <c r="Y252" s="203"/>
      <c r="Z252" s="203"/>
      <c r="AA252" s="197"/>
      <c r="AB252">
        <v>9</v>
      </c>
      <c r="AC252" t="s">
        <v>697</v>
      </c>
      <c r="AD252" t="s">
        <v>716</v>
      </c>
      <c r="AE252" t="str">
        <f t="shared" si="20"/>
        <v>PAZ09</v>
      </c>
      <c r="AF252" t="str">
        <f t="shared" si="20"/>
        <v>Hibrid perje</v>
      </c>
    </row>
    <row r="253" spans="1:32" x14ac:dyDescent="0.3">
      <c r="A253" s="204" t="s">
        <v>552</v>
      </c>
      <c r="B253" s="205" t="s">
        <v>553</v>
      </c>
      <c r="C253" s="217" t="s">
        <v>86</v>
      </c>
      <c r="D253" s="191" t="str">
        <f t="shared" si="23"/>
        <v>Nem</v>
      </c>
      <c r="E253" s="191" t="str">
        <f t="shared" si="26"/>
        <v>Nem</v>
      </c>
      <c r="F253" s="196">
        <v>0.05</v>
      </c>
      <c r="G253" s="196">
        <v>1.0900000000000001</v>
      </c>
      <c r="H253" s="196">
        <f t="shared" si="21"/>
        <v>1.1400000000000001</v>
      </c>
      <c r="I253" s="206"/>
      <c r="J253" s="196"/>
      <c r="K253" s="197"/>
      <c r="L253" s="196">
        <v>0.05</v>
      </c>
      <c r="M253" s="196">
        <v>1.0395000000000001</v>
      </c>
      <c r="N253" s="196">
        <v>0.05</v>
      </c>
      <c r="O253" s="196">
        <f t="shared" si="22"/>
        <v>1.1395000000000002</v>
      </c>
      <c r="P253" s="197"/>
      <c r="Q253" s="206"/>
      <c r="R253" s="206"/>
      <c r="S253" s="206"/>
      <c r="T253" s="196"/>
      <c r="U253" s="197"/>
      <c r="V253" s="206"/>
      <c r="W253" s="203"/>
      <c r="X253" s="203"/>
      <c r="Y253" s="203"/>
      <c r="Z253" s="203"/>
      <c r="AA253" s="197"/>
      <c r="AB253">
        <v>9</v>
      </c>
      <c r="AC253" t="s">
        <v>697</v>
      </c>
      <c r="AD253" t="s">
        <v>716</v>
      </c>
      <c r="AE253" t="str">
        <f t="shared" si="20"/>
        <v>PAZ10</v>
      </c>
      <c r="AF253" t="str">
        <f t="shared" si="20"/>
        <v>Ligeti perje</v>
      </c>
    </row>
    <row r="254" spans="1:32" x14ac:dyDescent="0.3">
      <c r="A254" s="204" t="s">
        <v>554</v>
      </c>
      <c r="B254" s="205" t="s">
        <v>555</v>
      </c>
      <c r="C254" s="217" t="s">
        <v>86</v>
      </c>
      <c r="D254" s="191" t="str">
        <f t="shared" si="23"/>
        <v>Nem</v>
      </c>
      <c r="E254" s="191" t="str">
        <f t="shared" si="26"/>
        <v>Nem</v>
      </c>
      <c r="F254" s="196">
        <v>0.05</v>
      </c>
      <c r="G254" s="196">
        <v>1.0900000000000001</v>
      </c>
      <c r="H254" s="196">
        <f t="shared" si="21"/>
        <v>1.1400000000000001</v>
      </c>
      <c r="I254" s="206"/>
      <c r="J254" s="196"/>
      <c r="K254" s="197"/>
      <c r="L254" s="196">
        <v>0.05</v>
      </c>
      <c r="M254" s="196">
        <v>1.0395000000000001</v>
      </c>
      <c r="N254" s="196">
        <v>0.05</v>
      </c>
      <c r="O254" s="196">
        <f t="shared" si="22"/>
        <v>1.1395000000000002</v>
      </c>
      <c r="P254" s="197"/>
      <c r="Q254" s="206"/>
      <c r="R254" s="206"/>
      <c r="S254" s="206"/>
      <c r="T254" s="196"/>
      <c r="U254" s="197"/>
      <c r="V254" s="206"/>
      <c r="W254" s="203"/>
      <c r="X254" s="203"/>
      <c r="Y254" s="203"/>
      <c r="Z254" s="203"/>
      <c r="AA254" s="197"/>
      <c r="AB254">
        <v>9</v>
      </c>
      <c r="AC254" t="s">
        <v>697</v>
      </c>
      <c r="AD254" t="s">
        <v>716</v>
      </c>
      <c r="AE254" t="str">
        <f t="shared" si="20"/>
        <v>PAZ11</v>
      </c>
      <c r="AF254" t="str">
        <f t="shared" si="20"/>
        <v>Réti perje</v>
      </c>
    </row>
    <row r="255" spans="1:32" x14ac:dyDescent="0.3">
      <c r="A255" s="204" t="s">
        <v>556</v>
      </c>
      <c r="B255" s="205" t="s">
        <v>557</v>
      </c>
      <c r="C255" s="217" t="s">
        <v>86</v>
      </c>
      <c r="D255" s="191" t="str">
        <f t="shared" si="23"/>
        <v>Nem</v>
      </c>
      <c r="E255" s="191" t="str">
        <f t="shared" si="26"/>
        <v>Nem</v>
      </c>
      <c r="F255" s="196">
        <v>0.05</v>
      </c>
      <c r="G255" s="196">
        <v>1.0900000000000001</v>
      </c>
      <c r="H255" s="196">
        <f t="shared" si="21"/>
        <v>1.1400000000000001</v>
      </c>
      <c r="I255" s="206"/>
      <c r="J255" s="196"/>
      <c r="K255" s="197"/>
      <c r="L255" s="196">
        <v>0.05</v>
      </c>
      <c r="M255" s="196">
        <v>1.0395000000000001</v>
      </c>
      <c r="N255" s="196">
        <v>0.05</v>
      </c>
      <c r="O255" s="196">
        <f t="shared" si="22"/>
        <v>1.1395000000000002</v>
      </c>
      <c r="P255" s="197"/>
      <c r="Q255" s="206"/>
      <c r="R255" s="206"/>
      <c r="S255" s="206"/>
      <c r="T255" s="196"/>
      <c r="U255" s="197"/>
      <c r="V255" s="206"/>
      <c r="W255" s="203"/>
      <c r="X255" s="203"/>
      <c r="Y255" s="203"/>
      <c r="Z255" s="203"/>
      <c r="AA255" s="197"/>
      <c r="AB255">
        <v>9</v>
      </c>
      <c r="AC255" t="s">
        <v>697</v>
      </c>
      <c r="AD255" t="s">
        <v>716</v>
      </c>
      <c r="AE255" t="str">
        <f t="shared" si="20"/>
        <v>PAZ12</v>
      </c>
      <c r="AF255" t="str">
        <f t="shared" si="20"/>
        <v>Mocsári perje</v>
      </c>
    </row>
    <row r="256" spans="1:32" x14ac:dyDescent="0.3">
      <c r="A256" s="204" t="s">
        <v>558</v>
      </c>
      <c r="B256" s="205" t="s">
        <v>559</v>
      </c>
      <c r="C256" s="217" t="s">
        <v>86</v>
      </c>
      <c r="D256" s="191" t="str">
        <f t="shared" si="23"/>
        <v>Nem</v>
      </c>
      <c r="E256" s="191" t="str">
        <f t="shared" si="26"/>
        <v>Nem</v>
      </c>
      <c r="F256" s="196">
        <v>0.05</v>
      </c>
      <c r="G256" s="196">
        <v>1.0900000000000001</v>
      </c>
      <c r="H256" s="196">
        <f t="shared" si="21"/>
        <v>1.1400000000000001</v>
      </c>
      <c r="I256" s="206"/>
      <c r="J256" s="196"/>
      <c r="K256" s="197"/>
      <c r="L256" s="196">
        <v>0.05</v>
      </c>
      <c r="M256" s="196">
        <v>1.0395000000000001</v>
      </c>
      <c r="N256" s="196">
        <v>0.05</v>
      </c>
      <c r="O256" s="196">
        <f t="shared" si="22"/>
        <v>1.1395000000000002</v>
      </c>
      <c r="P256" s="197"/>
      <c r="Q256" s="206"/>
      <c r="R256" s="206"/>
      <c r="S256" s="206"/>
      <c r="T256" s="196"/>
      <c r="U256" s="197"/>
      <c r="V256" s="206"/>
      <c r="W256" s="203"/>
      <c r="X256" s="203"/>
      <c r="Y256" s="203"/>
      <c r="Z256" s="203"/>
      <c r="AA256" s="197"/>
      <c r="AB256">
        <v>9</v>
      </c>
      <c r="AC256" t="s">
        <v>697</v>
      </c>
      <c r="AD256" t="s">
        <v>716</v>
      </c>
      <c r="AE256" t="str">
        <f t="shared" si="20"/>
        <v>PAZ13</v>
      </c>
      <c r="AF256" t="str">
        <f t="shared" si="20"/>
        <v>Sovány perje</v>
      </c>
    </row>
    <row r="257" spans="1:32" x14ac:dyDescent="0.3">
      <c r="A257" s="204" t="s">
        <v>560</v>
      </c>
      <c r="B257" s="205" t="s">
        <v>561</v>
      </c>
      <c r="C257" s="217" t="s">
        <v>86</v>
      </c>
      <c r="D257" s="191" t="str">
        <f t="shared" si="23"/>
        <v>Nem</v>
      </c>
      <c r="E257" s="191" t="str">
        <f t="shared" si="26"/>
        <v>Nem</v>
      </c>
      <c r="F257" s="196">
        <v>0.05</v>
      </c>
      <c r="G257" s="196">
        <v>1.0900000000000001</v>
      </c>
      <c r="H257" s="196">
        <f t="shared" si="21"/>
        <v>1.1400000000000001</v>
      </c>
      <c r="I257" s="206"/>
      <c r="J257" s="196"/>
      <c r="K257" s="197"/>
      <c r="L257" s="196">
        <v>0.05</v>
      </c>
      <c r="M257" s="196">
        <v>1.0395000000000001</v>
      </c>
      <c r="N257" s="196">
        <v>0.05</v>
      </c>
      <c r="O257" s="196">
        <f t="shared" si="22"/>
        <v>1.1395000000000002</v>
      </c>
      <c r="P257" s="197"/>
      <c r="Q257" s="206"/>
      <c r="R257" s="206"/>
      <c r="S257" s="206"/>
      <c r="T257" s="196"/>
      <c r="U257" s="197"/>
      <c r="V257" s="206"/>
      <c r="W257" s="203"/>
      <c r="X257" s="203"/>
      <c r="Y257" s="203"/>
      <c r="Z257" s="203"/>
      <c r="AA257" s="197"/>
      <c r="AB257">
        <v>9</v>
      </c>
      <c r="AC257" t="s">
        <v>697</v>
      </c>
      <c r="AD257" t="s">
        <v>561</v>
      </c>
      <c r="AE257" t="str">
        <f t="shared" si="20"/>
        <v>PAZ14</v>
      </c>
      <c r="AF257" t="str">
        <f t="shared" si="20"/>
        <v>Csomós ebír</v>
      </c>
    </row>
    <row r="258" spans="1:32" x14ac:dyDescent="0.3">
      <c r="A258" s="204" t="s">
        <v>562</v>
      </c>
      <c r="B258" s="205" t="s">
        <v>563</v>
      </c>
      <c r="C258" s="217" t="s">
        <v>86</v>
      </c>
      <c r="D258" s="191" t="str">
        <f t="shared" si="23"/>
        <v>Nem</v>
      </c>
      <c r="E258" s="191" t="str">
        <f t="shared" si="26"/>
        <v>Nem</v>
      </c>
      <c r="F258" s="196">
        <v>0.05</v>
      </c>
      <c r="G258" s="196">
        <v>1.0900000000000001</v>
      </c>
      <c r="H258" s="196">
        <f t="shared" si="21"/>
        <v>1.1400000000000001</v>
      </c>
      <c r="I258" s="206"/>
      <c r="J258" s="196"/>
      <c r="K258" s="197"/>
      <c r="L258" s="196">
        <v>0.05</v>
      </c>
      <c r="M258" s="196">
        <v>1.0395000000000001</v>
      </c>
      <c r="N258" s="196">
        <v>0.05</v>
      </c>
      <c r="O258" s="196">
        <f t="shared" si="22"/>
        <v>1.1395000000000002</v>
      </c>
      <c r="P258" s="197"/>
      <c r="Q258" s="206"/>
      <c r="R258" s="206"/>
      <c r="S258" s="206"/>
      <c r="T258" s="196"/>
      <c r="U258" s="197"/>
      <c r="V258" s="206"/>
      <c r="W258" s="203"/>
      <c r="X258" s="203"/>
      <c r="Y258" s="203"/>
      <c r="Z258" s="203"/>
      <c r="AA258" s="197"/>
      <c r="AB258">
        <v>9</v>
      </c>
      <c r="AC258" t="s">
        <v>697</v>
      </c>
      <c r="AD258" t="s">
        <v>717</v>
      </c>
      <c r="AE258" t="str">
        <f t="shared" si="20"/>
        <v>PAZ15</v>
      </c>
      <c r="AF258" t="str">
        <f t="shared" si="20"/>
        <v>Nádképű csenkesz</v>
      </c>
    </row>
    <row r="259" spans="1:32" x14ac:dyDescent="0.3">
      <c r="A259" s="204" t="s">
        <v>564</v>
      </c>
      <c r="B259" s="205" t="s">
        <v>565</v>
      </c>
      <c r="C259" s="217" t="s">
        <v>86</v>
      </c>
      <c r="D259" s="191" t="str">
        <f t="shared" si="23"/>
        <v>Nem</v>
      </c>
      <c r="E259" s="191" t="str">
        <f t="shared" si="26"/>
        <v>Nem</v>
      </c>
      <c r="F259" s="196">
        <v>0.05</v>
      </c>
      <c r="G259" s="196">
        <v>1.0900000000000001</v>
      </c>
      <c r="H259" s="196">
        <f t="shared" si="21"/>
        <v>1.1400000000000001</v>
      </c>
      <c r="I259" s="206"/>
      <c r="J259" s="196"/>
      <c r="K259" s="197"/>
      <c r="L259" s="196">
        <v>0.05</v>
      </c>
      <c r="M259" s="196">
        <v>1.0395000000000001</v>
      </c>
      <c r="N259" s="196">
        <v>0.05</v>
      </c>
      <c r="O259" s="196">
        <f t="shared" si="22"/>
        <v>1.1395000000000002</v>
      </c>
      <c r="P259" s="197"/>
      <c r="Q259" s="206"/>
      <c r="R259" s="206"/>
      <c r="S259" s="206"/>
      <c r="T259" s="196"/>
      <c r="U259" s="197"/>
      <c r="V259" s="206"/>
      <c r="W259" s="203"/>
      <c r="X259" s="203"/>
      <c r="Y259" s="203"/>
      <c r="Z259" s="203"/>
      <c r="AA259" s="197"/>
      <c r="AB259">
        <v>9</v>
      </c>
      <c r="AC259" t="s">
        <v>697</v>
      </c>
      <c r="AD259" t="s">
        <v>717</v>
      </c>
      <c r="AE259" t="str">
        <f t="shared" si="20"/>
        <v>PAZ16</v>
      </c>
      <c r="AF259" t="str">
        <f t="shared" si="20"/>
        <v>Juhcsenkesz</v>
      </c>
    </row>
    <row r="260" spans="1:32" x14ac:dyDescent="0.3">
      <c r="A260" s="204" t="s">
        <v>566</v>
      </c>
      <c r="B260" s="205" t="s">
        <v>567</v>
      </c>
      <c r="C260" s="217" t="s">
        <v>86</v>
      </c>
      <c r="D260" s="191" t="str">
        <f t="shared" si="23"/>
        <v>Nem</v>
      </c>
      <c r="E260" s="191" t="str">
        <f t="shared" si="26"/>
        <v>Nem</v>
      </c>
      <c r="F260" s="196">
        <v>0.05</v>
      </c>
      <c r="G260" s="196">
        <v>1.0900000000000001</v>
      </c>
      <c r="H260" s="196">
        <f t="shared" si="21"/>
        <v>1.1400000000000001</v>
      </c>
      <c r="I260" s="206"/>
      <c r="J260" s="196"/>
      <c r="K260" s="197"/>
      <c r="L260" s="196">
        <v>0.05</v>
      </c>
      <c r="M260" s="196">
        <v>1.0395000000000001</v>
      </c>
      <c r="N260" s="196">
        <v>0.05</v>
      </c>
      <c r="O260" s="196">
        <f t="shared" si="22"/>
        <v>1.1395000000000002</v>
      </c>
      <c r="P260" s="197"/>
      <c r="Q260" s="206"/>
      <c r="R260" s="206"/>
      <c r="S260" s="206"/>
      <c r="T260" s="196"/>
      <c r="U260" s="197"/>
      <c r="V260" s="206"/>
      <c r="W260" s="203"/>
      <c r="X260" s="203"/>
      <c r="Y260" s="203"/>
      <c r="Z260" s="203"/>
      <c r="AA260" s="197"/>
      <c r="AB260">
        <v>9</v>
      </c>
      <c r="AC260" t="s">
        <v>697</v>
      </c>
      <c r="AD260" t="s">
        <v>717</v>
      </c>
      <c r="AE260" t="str">
        <f t="shared" si="20"/>
        <v>PAZ17</v>
      </c>
      <c r="AF260" t="str">
        <f t="shared" si="20"/>
        <v>Réti csenkesz</v>
      </c>
    </row>
    <row r="261" spans="1:32" x14ac:dyDescent="0.3">
      <c r="A261" s="204" t="s">
        <v>568</v>
      </c>
      <c r="B261" s="205" t="s">
        <v>569</v>
      </c>
      <c r="C261" s="217" t="s">
        <v>86</v>
      </c>
      <c r="D261" s="191" t="str">
        <f t="shared" si="23"/>
        <v>Nem</v>
      </c>
      <c r="E261" s="191" t="str">
        <f t="shared" si="26"/>
        <v>Nem</v>
      </c>
      <c r="F261" s="196">
        <v>0.05</v>
      </c>
      <c r="G261" s="196">
        <v>1.0900000000000001</v>
      </c>
      <c r="H261" s="196">
        <f t="shared" si="21"/>
        <v>1.1400000000000001</v>
      </c>
      <c r="I261" s="206"/>
      <c r="J261" s="196"/>
      <c r="K261" s="197"/>
      <c r="L261" s="196">
        <v>0.05</v>
      </c>
      <c r="M261" s="196">
        <v>1.0395000000000001</v>
      </c>
      <c r="N261" s="196">
        <v>0.05</v>
      </c>
      <c r="O261" s="196">
        <f t="shared" si="22"/>
        <v>1.1395000000000002</v>
      </c>
      <c r="P261" s="197"/>
      <c r="Q261" s="206"/>
      <c r="R261" s="206"/>
      <c r="S261" s="206"/>
      <c r="T261" s="196"/>
      <c r="U261" s="197"/>
      <c r="V261" s="206"/>
      <c r="W261" s="203"/>
      <c r="X261" s="203"/>
      <c r="Y261" s="203"/>
      <c r="Z261" s="203"/>
      <c r="AA261" s="197"/>
      <c r="AB261">
        <v>9</v>
      </c>
      <c r="AC261" t="s">
        <v>697</v>
      </c>
      <c r="AD261" t="s">
        <v>717</v>
      </c>
      <c r="AE261" t="str">
        <f t="shared" ref="AE261:AF313" si="27">A261</f>
        <v>PAZ18</v>
      </c>
      <c r="AF261" t="str">
        <f t="shared" si="27"/>
        <v>Vörös csenkesz</v>
      </c>
    </row>
    <row r="262" spans="1:32" x14ac:dyDescent="0.3">
      <c r="A262" s="204" t="s">
        <v>570</v>
      </c>
      <c r="B262" s="205" t="s">
        <v>571</v>
      </c>
      <c r="C262" s="217" t="s">
        <v>86</v>
      </c>
      <c r="D262" s="191" t="str">
        <f t="shared" si="23"/>
        <v>Nem</v>
      </c>
      <c r="E262" s="191" t="str">
        <f t="shared" si="26"/>
        <v>Nem</v>
      </c>
      <c r="F262" s="196">
        <v>0.05</v>
      </c>
      <c r="G262" s="196">
        <v>1.0900000000000001</v>
      </c>
      <c r="H262" s="196">
        <f t="shared" si="21"/>
        <v>1.1400000000000001</v>
      </c>
      <c r="I262" s="206"/>
      <c r="J262" s="196"/>
      <c r="K262" s="197"/>
      <c r="L262" s="196">
        <v>0.05</v>
      </c>
      <c r="M262" s="196">
        <v>1.0395000000000001</v>
      </c>
      <c r="N262" s="196">
        <v>0.05</v>
      </c>
      <c r="O262" s="196">
        <f t="shared" si="22"/>
        <v>1.1395000000000002</v>
      </c>
      <c r="P262" s="197"/>
      <c r="Q262" s="206"/>
      <c r="R262" s="206"/>
      <c r="S262" s="206"/>
      <c r="T262" s="196"/>
      <c r="U262" s="197"/>
      <c r="V262" s="206"/>
      <c r="W262" s="203"/>
      <c r="X262" s="203"/>
      <c r="Y262" s="203"/>
      <c r="Z262" s="203"/>
      <c r="AA262" s="197"/>
      <c r="AB262">
        <v>9</v>
      </c>
      <c r="AC262" t="s">
        <v>697</v>
      </c>
      <c r="AD262" t="s">
        <v>718</v>
      </c>
      <c r="AE262" t="str">
        <f t="shared" si="27"/>
        <v>PAZ19</v>
      </c>
      <c r="AF262" t="str">
        <f t="shared" si="27"/>
        <v>Gumós komócsin</v>
      </c>
    </row>
    <row r="263" spans="1:32" x14ac:dyDescent="0.3">
      <c r="A263" s="204" t="s">
        <v>572</v>
      </c>
      <c r="B263" s="205" t="s">
        <v>573</v>
      </c>
      <c r="C263" s="217" t="s">
        <v>86</v>
      </c>
      <c r="D263" s="191" t="str">
        <f t="shared" si="23"/>
        <v>Nem</v>
      </c>
      <c r="E263" s="191" t="str">
        <f t="shared" si="26"/>
        <v>Nem</v>
      </c>
      <c r="F263" s="196">
        <v>0.05</v>
      </c>
      <c r="G263" s="196">
        <v>1.0900000000000001</v>
      </c>
      <c r="H263" s="196">
        <f t="shared" ref="H263:H315" si="28">F263+G263</f>
        <v>1.1400000000000001</v>
      </c>
      <c r="I263" s="206"/>
      <c r="J263" s="196"/>
      <c r="K263" s="197"/>
      <c r="L263" s="196">
        <v>0.05</v>
      </c>
      <c r="M263" s="196">
        <v>1.0395000000000001</v>
      </c>
      <c r="N263" s="196">
        <v>0.05</v>
      </c>
      <c r="O263" s="196">
        <f t="shared" ref="O263:O315" si="29">L263+M263+N263</f>
        <v>1.1395000000000002</v>
      </c>
      <c r="P263" s="197"/>
      <c r="Q263" s="206"/>
      <c r="R263" s="206"/>
      <c r="S263" s="206"/>
      <c r="T263" s="196"/>
      <c r="U263" s="197"/>
      <c r="V263" s="206"/>
      <c r="W263" s="203"/>
      <c r="X263" s="203"/>
      <c r="Y263" s="203"/>
      <c r="Z263" s="203"/>
      <c r="AA263" s="197"/>
      <c r="AB263">
        <v>9</v>
      </c>
      <c r="AC263" t="s">
        <v>697</v>
      </c>
      <c r="AD263" t="s">
        <v>718</v>
      </c>
      <c r="AE263" t="str">
        <f t="shared" si="27"/>
        <v>PAZ20</v>
      </c>
      <c r="AF263" t="str">
        <f t="shared" si="27"/>
        <v>Réti komócsin</v>
      </c>
    </row>
    <row r="264" spans="1:32" x14ac:dyDescent="0.3">
      <c r="A264" s="204" t="s">
        <v>574</v>
      </c>
      <c r="B264" s="205" t="s">
        <v>575</v>
      </c>
      <c r="C264" s="217" t="s">
        <v>86</v>
      </c>
      <c r="D264" s="191" t="str">
        <f t="shared" ref="D264:D315" si="30">IF($I264&lt;&gt;0,"Igen","Nem")</f>
        <v>Nem</v>
      </c>
      <c r="E264" s="191" t="str">
        <f t="shared" si="26"/>
        <v>Nem</v>
      </c>
      <c r="F264" s="196">
        <v>0.05</v>
      </c>
      <c r="G264" s="196">
        <v>1.0900000000000001</v>
      </c>
      <c r="H264" s="196">
        <f t="shared" si="28"/>
        <v>1.1400000000000001</v>
      </c>
      <c r="I264" s="206"/>
      <c r="J264" s="196"/>
      <c r="K264" s="197"/>
      <c r="L264" s="196">
        <v>0.05</v>
      </c>
      <c r="M264" s="196">
        <v>1.0395000000000001</v>
      </c>
      <c r="N264" s="196">
        <v>0.05</v>
      </c>
      <c r="O264" s="196">
        <f t="shared" si="29"/>
        <v>1.1395000000000002</v>
      </c>
      <c r="P264" s="197"/>
      <c r="Q264" s="206"/>
      <c r="R264" s="206"/>
      <c r="S264" s="206"/>
      <c r="T264" s="196"/>
      <c r="U264" s="197"/>
      <c r="V264" s="206"/>
      <c r="W264" s="203"/>
      <c r="X264" s="203"/>
      <c r="Y264" s="203"/>
      <c r="Z264" s="203"/>
      <c r="AA264" s="197"/>
      <c r="AB264">
        <v>9</v>
      </c>
      <c r="AC264" t="s">
        <v>697</v>
      </c>
      <c r="AD264" t="s">
        <v>717</v>
      </c>
      <c r="AE264" t="str">
        <f t="shared" si="27"/>
        <v>PAZ21</v>
      </c>
      <c r="AF264" t="str">
        <f t="shared" si="27"/>
        <v>Veresnadrág csenkesz</v>
      </c>
    </row>
    <row r="265" spans="1:32" x14ac:dyDescent="0.3">
      <c r="A265" s="204" t="s">
        <v>576</v>
      </c>
      <c r="B265" s="205" t="s">
        <v>577</v>
      </c>
      <c r="C265" s="217" t="s">
        <v>86</v>
      </c>
      <c r="D265" s="191" t="str">
        <f t="shared" si="30"/>
        <v>Nem</v>
      </c>
      <c r="E265" s="191" t="str">
        <f t="shared" si="26"/>
        <v>Nem</v>
      </c>
      <c r="F265" s="196">
        <v>0.05</v>
      </c>
      <c r="G265" s="196">
        <v>1.0900000000000001</v>
      </c>
      <c r="H265" s="196">
        <f t="shared" si="28"/>
        <v>1.1400000000000001</v>
      </c>
      <c r="I265" s="206"/>
      <c r="J265" s="196"/>
      <c r="K265" s="197"/>
      <c r="L265" s="196">
        <v>0.05</v>
      </c>
      <c r="M265" s="196">
        <v>1.0395000000000001</v>
      </c>
      <c r="N265" s="196">
        <v>0.05</v>
      </c>
      <c r="O265" s="196">
        <f t="shared" si="29"/>
        <v>1.1395000000000002</v>
      </c>
      <c r="P265" s="197"/>
      <c r="Q265" s="206"/>
      <c r="R265" s="206"/>
      <c r="S265" s="206"/>
      <c r="T265" s="196"/>
      <c r="U265" s="197"/>
      <c r="V265" s="206"/>
      <c r="W265" s="203"/>
      <c r="X265" s="203"/>
      <c r="Y265" s="203"/>
      <c r="Z265" s="203"/>
      <c r="AA265" s="197"/>
      <c r="AB265">
        <v>9</v>
      </c>
      <c r="AC265" t="s">
        <v>697</v>
      </c>
      <c r="AD265" t="s">
        <v>716</v>
      </c>
      <c r="AE265" t="str">
        <f t="shared" si="27"/>
        <v>PAZ22</v>
      </c>
      <c r="AF265" t="str">
        <f t="shared" si="27"/>
        <v>Magyar rozsnok</v>
      </c>
    </row>
    <row r="266" spans="1:32" x14ac:dyDescent="0.3">
      <c r="A266" s="204" t="s">
        <v>578</v>
      </c>
      <c r="B266" s="205" t="s">
        <v>579</v>
      </c>
      <c r="C266" s="217" t="s">
        <v>86</v>
      </c>
      <c r="D266" s="191" t="str">
        <f t="shared" si="30"/>
        <v>Nem</v>
      </c>
      <c r="E266" s="191" t="str">
        <f t="shared" si="26"/>
        <v>Nem</v>
      </c>
      <c r="F266" s="196">
        <v>0.05</v>
      </c>
      <c r="G266" s="196">
        <v>1.0900000000000001</v>
      </c>
      <c r="H266" s="196">
        <f t="shared" si="28"/>
        <v>1.1400000000000001</v>
      </c>
      <c r="I266" s="206"/>
      <c r="J266" s="196"/>
      <c r="K266" s="197"/>
      <c r="L266" s="196">
        <v>0.05</v>
      </c>
      <c r="M266" s="196">
        <v>1.0395000000000001</v>
      </c>
      <c r="N266" s="196">
        <v>0.05</v>
      </c>
      <c r="O266" s="196">
        <f t="shared" si="29"/>
        <v>1.1395000000000002</v>
      </c>
      <c r="P266" s="197"/>
      <c r="Q266" s="206"/>
      <c r="R266" s="206"/>
      <c r="S266" s="206"/>
      <c r="T266" s="196"/>
      <c r="U266" s="197"/>
      <c r="V266" s="206"/>
      <c r="W266" s="203"/>
      <c r="X266" s="203"/>
      <c r="Y266" s="203"/>
      <c r="Z266" s="203"/>
      <c r="AA266" s="197"/>
      <c r="AB266">
        <v>9</v>
      </c>
      <c r="AC266" t="s">
        <v>697</v>
      </c>
      <c r="AD266" t="s">
        <v>716</v>
      </c>
      <c r="AE266" t="str">
        <f t="shared" si="27"/>
        <v>PAZ23</v>
      </c>
      <c r="AF266" t="str">
        <f t="shared" si="27"/>
        <v>Zöld Pántlikafű</v>
      </c>
    </row>
    <row r="267" spans="1:32" x14ac:dyDescent="0.3">
      <c r="A267" s="204" t="s">
        <v>580</v>
      </c>
      <c r="B267" s="205" t="s">
        <v>581</v>
      </c>
      <c r="C267" s="217" t="s">
        <v>86</v>
      </c>
      <c r="D267" s="191" t="str">
        <f t="shared" si="30"/>
        <v>Nem</v>
      </c>
      <c r="E267" s="191" t="str">
        <f t="shared" si="26"/>
        <v>Nem</v>
      </c>
      <c r="F267" s="196">
        <v>0.05</v>
      </c>
      <c r="G267" s="196">
        <v>3.28</v>
      </c>
      <c r="H267" s="196">
        <f t="shared" si="28"/>
        <v>3.3299999999999996</v>
      </c>
      <c r="I267" s="206"/>
      <c r="J267" s="196"/>
      <c r="K267" s="197"/>
      <c r="L267" s="196">
        <v>0.05</v>
      </c>
      <c r="M267" s="196">
        <v>3.2235</v>
      </c>
      <c r="N267" s="196">
        <v>0.05</v>
      </c>
      <c r="O267" s="196">
        <f t="shared" si="29"/>
        <v>3.3234999999999997</v>
      </c>
      <c r="P267" s="197"/>
      <c r="Q267" s="206"/>
      <c r="R267" s="206"/>
      <c r="S267" s="206"/>
      <c r="T267" s="196"/>
      <c r="U267" s="197"/>
      <c r="V267" s="206"/>
      <c r="W267" s="203"/>
      <c r="X267" s="203"/>
      <c r="Y267" s="203"/>
      <c r="Z267" s="203"/>
      <c r="AA267" s="197"/>
      <c r="AB267">
        <v>9</v>
      </c>
      <c r="AC267" t="s">
        <v>697</v>
      </c>
      <c r="AD267" t="s">
        <v>720</v>
      </c>
      <c r="AE267" t="str">
        <f t="shared" si="27"/>
        <v>PIL11</v>
      </c>
      <c r="AF267" t="str">
        <f t="shared" si="27"/>
        <v>Futóbab</v>
      </c>
    </row>
    <row r="268" spans="1:32" x14ac:dyDescent="0.3">
      <c r="A268" s="204" t="s">
        <v>582</v>
      </c>
      <c r="B268" s="205" t="s">
        <v>583</v>
      </c>
      <c r="C268" s="217" t="s">
        <v>86</v>
      </c>
      <c r="D268" s="191" t="str">
        <f t="shared" si="30"/>
        <v>Nem</v>
      </c>
      <c r="E268" s="191" t="str">
        <f t="shared" si="26"/>
        <v>Nem</v>
      </c>
      <c r="F268" s="196">
        <v>0.05</v>
      </c>
      <c r="G268" s="196">
        <v>3.28</v>
      </c>
      <c r="H268" s="196">
        <f t="shared" si="28"/>
        <v>3.3299999999999996</v>
      </c>
      <c r="I268" s="206"/>
      <c r="J268" s="196"/>
      <c r="K268" s="197"/>
      <c r="L268" s="196">
        <v>0.05</v>
      </c>
      <c r="M268" s="196">
        <v>3.2235</v>
      </c>
      <c r="N268" s="196">
        <v>0.05</v>
      </c>
      <c r="O268" s="196">
        <f t="shared" si="29"/>
        <v>3.3234999999999997</v>
      </c>
      <c r="P268" s="197"/>
      <c r="Q268" s="206"/>
      <c r="R268" s="206"/>
      <c r="S268" s="206"/>
      <c r="T268" s="196"/>
      <c r="U268" s="197"/>
      <c r="V268" s="206"/>
      <c r="W268" s="203"/>
      <c r="X268" s="203"/>
      <c r="Y268" s="203"/>
      <c r="Z268" s="203"/>
      <c r="AA268" s="197"/>
      <c r="AB268">
        <v>9</v>
      </c>
      <c r="AC268" t="s">
        <v>697</v>
      </c>
      <c r="AD268" t="s">
        <v>720</v>
      </c>
      <c r="AE268" t="str">
        <f t="shared" si="27"/>
        <v>PIL14</v>
      </c>
      <c r="AF268" t="str">
        <f t="shared" si="27"/>
        <v>Homoki bab</v>
      </c>
    </row>
    <row r="269" spans="1:32" x14ac:dyDescent="0.3">
      <c r="A269" s="204" t="s">
        <v>584</v>
      </c>
      <c r="B269" s="205" t="s">
        <v>585</v>
      </c>
      <c r="C269" s="217" t="s">
        <v>86</v>
      </c>
      <c r="D269" s="191" t="str">
        <f t="shared" si="30"/>
        <v>Nem</v>
      </c>
      <c r="E269" s="191" t="str">
        <f t="shared" si="26"/>
        <v>Nem</v>
      </c>
      <c r="F269" s="196">
        <v>0.05</v>
      </c>
      <c r="G269" s="196">
        <v>3.28</v>
      </c>
      <c r="H269" s="196">
        <f t="shared" si="28"/>
        <v>3.3299999999999996</v>
      </c>
      <c r="I269" s="206"/>
      <c r="J269" s="196"/>
      <c r="K269" s="197"/>
      <c r="L269" s="196">
        <v>0.05</v>
      </c>
      <c r="M269" s="196">
        <v>3.2235</v>
      </c>
      <c r="N269" s="196">
        <v>0.05</v>
      </c>
      <c r="O269" s="196">
        <f t="shared" si="29"/>
        <v>3.3234999999999997</v>
      </c>
      <c r="P269" s="197"/>
      <c r="Q269" s="206"/>
      <c r="R269" s="206"/>
      <c r="S269" s="206"/>
      <c r="T269" s="196"/>
      <c r="U269" s="197"/>
      <c r="V269" s="206"/>
      <c r="W269" s="203"/>
      <c r="X269" s="203"/>
      <c r="Y269" s="203"/>
      <c r="Z269" s="203"/>
      <c r="AA269" s="197"/>
      <c r="AB269">
        <v>9</v>
      </c>
      <c r="AC269" t="s">
        <v>697</v>
      </c>
      <c r="AD269" t="s">
        <v>721</v>
      </c>
      <c r="AE269" t="str">
        <f t="shared" si="27"/>
        <v>PIL15</v>
      </c>
      <c r="AF269" t="str">
        <f t="shared" si="27"/>
        <v>Fehérvirágú édes csillagfürt</v>
      </c>
    </row>
    <row r="270" spans="1:32" x14ac:dyDescent="0.3">
      <c r="A270" s="204" t="s">
        <v>586</v>
      </c>
      <c r="B270" s="205" t="s">
        <v>587</v>
      </c>
      <c r="C270" s="217" t="s">
        <v>86</v>
      </c>
      <c r="D270" s="191" t="str">
        <f t="shared" si="30"/>
        <v>Nem</v>
      </c>
      <c r="E270" s="191" t="str">
        <f t="shared" si="26"/>
        <v>Nem</v>
      </c>
      <c r="F270" s="196">
        <v>0.05</v>
      </c>
      <c r="G270" s="196">
        <v>3.28</v>
      </c>
      <c r="H270" s="196">
        <f t="shared" si="28"/>
        <v>3.3299999999999996</v>
      </c>
      <c r="I270" s="206"/>
      <c r="J270" s="196"/>
      <c r="K270" s="197"/>
      <c r="L270" s="196">
        <v>0.05</v>
      </c>
      <c r="M270" s="196">
        <v>3.2235</v>
      </c>
      <c r="N270" s="196">
        <v>0.05</v>
      </c>
      <c r="O270" s="196">
        <f t="shared" si="29"/>
        <v>3.3234999999999997</v>
      </c>
      <c r="P270" s="197"/>
      <c r="Q270" s="206"/>
      <c r="R270" s="206"/>
      <c r="S270" s="206"/>
      <c r="T270" s="196"/>
      <c r="U270" s="197"/>
      <c r="V270" s="206"/>
      <c r="W270" s="203"/>
      <c r="X270" s="203"/>
      <c r="Y270" s="203"/>
      <c r="Z270" s="203"/>
      <c r="AA270" s="197"/>
      <c r="AB270">
        <v>9</v>
      </c>
      <c r="AC270" t="s">
        <v>697</v>
      </c>
      <c r="AD270" t="s">
        <v>721</v>
      </c>
      <c r="AE270" t="str">
        <f t="shared" si="27"/>
        <v>PIL16</v>
      </c>
      <c r="AF270" t="str">
        <f t="shared" si="27"/>
        <v>Fehérvirágú édes csillagfürt (takarmány célra)</v>
      </c>
    </row>
    <row r="271" spans="1:32" x14ac:dyDescent="0.3">
      <c r="A271" s="204" t="s">
        <v>588</v>
      </c>
      <c r="B271" s="205" t="s">
        <v>589</v>
      </c>
      <c r="C271" s="217" t="s">
        <v>86</v>
      </c>
      <c r="D271" s="191" t="str">
        <f t="shared" si="30"/>
        <v>Nem</v>
      </c>
      <c r="E271" s="191" t="str">
        <f t="shared" si="26"/>
        <v>Nem</v>
      </c>
      <c r="F271" s="196">
        <v>0.05</v>
      </c>
      <c r="G271" s="196">
        <v>3.28</v>
      </c>
      <c r="H271" s="196">
        <f t="shared" si="28"/>
        <v>3.3299999999999996</v>
      </c>
      <c r="I271" s="206"/>
      <c r="J271" s="196"/>
      <c r="K271" s="197"/>
      <c r="L271" s="196">
        <v>0.05</v>
      </c>
      <c r="M271" s="196">
        <v>3.2235</v>
      </c>
      <c r="N271" s="196">
        <v>0.05</v>
      </c>
      <c r="O271" s="196">
        <f t="shared" si="29"/>
        <v>3.3234999999999997</v>
      </c>
      <c r="P271" s="197"/>
      <c r="Q271" s="206"/>
      <c r="R271" s="206"/>
      <c r="S271" s="206"/>
      <c r="T271" s="196"/>
      <c r="U271" s="197"/>
      <c r="V271" s="206"/>
      <c r="W271" s="203"/>
      <c r="X271" s="203"/>
      <c r="Y271" s="203"/>
      <c r="Z271" s="203"/>
      <c r="AA271" s="197"/>
      <c r="AB271">
        <v>9</v>
      </c>
      <c r="AC271" t="s">
        <v>697</v>
      </c>
      <c r="AD271" t="s">
        <v>721</v>
      </c>
      <c r="AE271" t="str">
        <f t="shared" si="27"/>
        <v>PIL17</v>
      </c>
      <c r="AF271" t="str">
        <f t="shared" si="27"/>
        <v>Fehérvirágú édes csillagfürt (zöldtrágyázásra)</v>
      </c>
    </row>
    <row r="272" spans="1:32" x14ac:dyDescent="0.3">
      <c r="A272" s="204" t="s">
        <v>590</v>
      </c>
      <c r="B272" s="205" t="s">
        <v>591</v>
      </c>
      <c r="C272" s="217" t="s">
        <v>86</v>
      </c>
      <c r="D272" s="191" t="str">
        <f t="shared" si="30"/>
        <v>Nem</v>
      </c>
      <c r="E272" s="191" t="str">
        <f t="shared" si="26"/>
        <v>Nem</v>
      </c>
      <c r="F272" s="196">
        <v>0.05</v>
      </c>
      <c r="G272" s="196">
        <v>3.28</v>
      </c>
      <c r="H272" s="196">
        <f t="shared" si="28"/>
        <v>3.3299999999999996</v>
      </c>
      <c r="I272" s="206"/>
      <c r="J272" s="196"/>
      <c r="K272" s="197"/>
      <c r="L272" s="196">
        <v>0.05</v>
      </c>
      <c r="M272" s="196">
        <v>3.2235</v>
      </c>
      <c r="N272" s="196">
        <v>0.05</v>
      </c>
      <c r="O272" s="196">
        <f t="shared" si="29"/>
        <v>3.3234999999999997</v>
      </c>
      <c r="P272" s="197"/>
      <c r="Q272" s="206"/>
      <c r="R272" s="206"/>
      <c r="S272" s="206"/>
      <c r="T272" s="196"/>
      <c r="U272" s="197"/>
      <c r="V272" s="206"/>
      <c r="W272" s="203"/>
      <c r="X272" s="203"/>
      <c r="Y272" s="203"/>
      <c r="Z272" s="203"/>
      <c r="AA272" s="197"/>
      <c r="AB272">
        <v>9</v>
      </c>
      <c r="AC272" t="s">
        <v>697</v>
      </c>
      <c r="AD272" t="s">
        <v>721</v>
      </c>
      <c r="AE272" t="str">
        <f t="shared" si="27"/>
        <v>PIL18</v>
      </c>
      <c r="AF272" t="str">
        <f t="shared" si="27"/>
        <v>Sárgavirágú édes csillagfürt</v>
      </c>
    </row>
    <row r="273" spans="1:32" x14ac:dyDescent="0.3">
      <c r="A273" s="204" t="s">
        <v>592</v>
      </c>
      <c r="B273" s="205" t="s">
        <v>593</v>
      </c>
      <c r="C273" s="217" t="s">
        <v>86</v>
      </c>
      <c r="D273" s="191" t="str">
        <f t="shared" si="30"/>
        <v>Nem</v>
      </c>
      <c r="E273" s="191" t="str">
        <f t="shared" si="26"/>
        <v>Nem</v>
      </c>
      <c r="F273" s="196">
        <v>0.05</v>
      </c>
      <c r="G273" s="196">
        <v>3.28</v>
      </c>
      <c r="H273" s="196">
        <f t="shared" si="28"/>
        <v>3.3299999999999996</v>
      </c>
      <c r="I273" s="206"/>
      <c r="J273" s="196"/>
      <c r="K273" s="197"/>
      <c r="L273" s="196">
        <v>0.05</v>
      </c>
      <c r="M273" s="196">
        <v>3.2235</v>
      </c>
      <c r="N273" s="196">
        <v>0.05</v>
      </c>
      <c r="O273" s="196">
        <f t="shared" si="29"/>
        <v>3.3234999999999997</v>
      </c>
      <c r="P273" s="197"/>
      <c r="Q273" s="206"/>
      <c r="R273" s="206"/>
      <c r="S273" s="206"/>
      <c r="T273" s="196"/>
      <c r="U273" s="197"/>
      <c r="V273" s="206"/>
      <c r="W273" s="203"/>
      <c r="X273" s="203"/>
      <c r="Y273" s="203"/>
      <c r="Z273" s="203"/>
      <c r="AA273" s="197"/>
      <c r="AB273">
        <v>9</v>
      </c>
      <c r="AC273" t="s">
        <v>697</v>
      </c>
      <c r="AD273" t="s">
        <v>721</v>
      </c>
      <c r="AE273" t="str">
        <f t="shared" si="27"/>
        <v>PIL19</v>
      </c>
      <c r="AF273" t="str">
        <f t="shared" si="27"/>
        <v>Sárgavirágú édes csillagfürt (takarmány célra)</v>
      </c>
    </row>
    <row r="274" spans="1:32" x14ac:dyDescent="0.3">
      <c r="A274" s="204" t="s">
        <v>594</v>
      </c>
      <c r="B274" s="205" t="s">
        <v>595</v>
      </c>
      <c r="C274" s="217" t="s">
        <v>86</v>
      </c>
      <c r="D274" s="191" t="str">
        <f t="shared" si="30"/>
        <v>Nem</v>
      </c>
      <c r="E274" s="191" t="str">
        <f t="shared" si="26"/>
        <v>Nem</v>
      </c>
      <c r="F274" s="196">
        <v>0.05</v>
      </c>
      <c r="G274" s="196">
        <v>3.28</v>
      </c>
      <c r="H274" s="196">
        <f t="shared" si="28"/>
        <v>3.3299999999999996</v>
      </c>
      <c r="I274" s="206"/>
      <c r="J274" s="196"/>
      <c r="K274" s="197"/>
      <c r="L274" s="196">
        <v>0.05</v>
      </c>
      <c r="M274" s="196">
        <v>3.2235</v>
      </c>
      <c r="N274" s="196">
        <v>0.05</v>
      </c>
      <c r="O274" s="196">
        <f t="shared" si="29"/>
        <v>3.3234999999999997</v>
      </c>
      <c r="P274" s="197"/>
      <c r="Q274" s="206"/>
      <c r="R274" s="206"/>
      <c r="S274" s="206"/>
      <c r="T274" s="196"/>
      <c r="U274" s="197"/>
      <c r="V274" s="206"/>
      <c r="W274" s="203"/>
      <c r="X274" s="203"/>
      <c r="Y274" s="203"/>
      <c r="Z274" s="203"/>
      <c r="AA274" s="197"/>
      <c r="AB274">
        <v>9</v>
      </c>
      <c r="AC274" t="s">
        <v>697</v>
      </c>
      <c r="AD274" t="s">
        <v>721</v>
      </c>
      <c r="AE274" t="str">
        <f t="shared" si="27"/>
        <v>PIL20</v>
      </c>
      <c r="AF274" t="str">
        <f t="shared" si="27"/>
        <v>Sárgavirágú édes csillagfürt (zöldtrágyázásra)</v>
      </c>
    </row>
    <row r="275" spans="1:32" x14ac:dyDescent="0.3">
      <c r="A275" s="204" t="s">
        <v>596</v>
      </c>
      <c r="B275" s="205" t="s">
        <v>597</v>
      </c>
      <c r="C275" s="217" t="s">
        <v>86</v>
      </c>
      <c r="D275" s="191" t="str">
        <f t="shared" si="30"/>
        <v>Nem</v>
      </c>
      <c r="E275" s="191" t="str">
        <f t="shared" si="26"/>
        <v>Nem</v>
      </c>
      <c r="F275" s="196">
        <v>0.05</v>
      </c>
      <c r="G275" s="196">
        <v>3.28</v>
      </c>
      <c r="H275" s="196">
        <f t="shared" si="28"/>
        <v>3.3299999999999996</v>
      </c>
      <c r="I275" s="206"/>
      <c r="J275" s="196"/>
      <c r="K275" s="197"/>
      <c r="L275" s="196">
        <v>0.05</v>
      </c>
      <c r="M275" s="196">
        <v>3.2235</v>
      </c>
      <c r="N275" s="196">
        <v>0.05</v>
      </c>
      <c r="O275" s="196">
        <f t="shared" si="29"/>
        <v>3.3234999999999997</v>
      </c>
      <c r="P275" s="197"/>
      <c r="Q275" s="206"/>
      <c r="R275" s="206"/>
      <c r="S275" s="206"/>
      <c r="T275" s="196"/>
      <c r="U275" s="197"/>
      <c r="V275" s="206"/>
      <c r="W275" s="203"/>
      <c r="X275" s="203"/>
      <c r="Y275" s="203"/>
      <c r="Z275" s="203"/>
      <c r="AA275" s="197"/>
      <c r="AB275">
        <v>9</v>
      </c>
      <c r="AC275" t="s">
        <v>697</v>
      </c>
      <c r="AD275" t="s">
        <v>721</v>
      </c>
      <c r="AE275" t="str">
        <f t="shared" si="27"/>
        <v>PIL21</v>
      </c>
      <c r="AF275" t="str">
        <f t="shared" si="27"/>
        <v xml:space="preserve">Kékvirágú édes csillagfürt </v>
      </c>
    </row>
    <row r="276" spans="1:32" x14ac:dyDescent="0.3">
      <c r="A276" s="204" t="s">
        <v>598</v>
      </c>
      <c r="B276" s="205" t="s">
        <v>599</v>
      </c>
      <c r="C276" s="217" t="s">
        <v>86</v>
      </c>
      <c r="D276" s="191" t="str">
        <f t="shared" si="30"/>
        <v>Nem</v>
      </c>
      <c r="E276" s="191" t="str">
        <f t="shared" si="26"/>
        <v>Nem</v>
      </c>
      <c r="F276" s="196">
        <v>0.05</v>
      </c>
      <c r="G276" s="196">
        <v>3.28</v>
      </c>
      <c r="H276" s="196">
        <f t="shared" si="28"/>
        <v>3.3299999999999996</v>
      </c>
      <c r="I276" s="206"/>
      <c r="J276" s="196"/>
      <c r="K276" s="197"/>
      <c r="L276" s="196">
        <v>0.05</v>
      </c>
      <c r="M276" s="196">
        <v>3.2235</v>
      </c>
      <c r="N276" s="196">
        <v>0.05</v>
      </c>
      <c r="O276" s="196">
        <f t="shared" si="29"/>
        <v>3.3234999999999997</v>
      </c>
      <c r="P276" s="197"/>
      <c r="Q276" s="206"/>
      <c r="R276" s="206"/>
      <c r="S276" s="206"/>
      <c r="T276" s="196"/>
      <c r="U276" s="197"/>
      <c r="V276" s="206"/>
      <c r="W276" s="203"/>
      <c r="X276" s="203"/>
      <c r="Y276" s="203"/>
      <c r="Z276" s="203"/>
      <c r="AA276" s="197"/>
      <c r="AB276">
        <v>9</v>
      </c>
      <c r="AC276" t="s">
        <v>697</v>
      </c>
      <c r="AD276" t="s">
        <v>721</v>
      </c>
      <c r="AE276" t="str">
        <f t="shared" si="27"/>
        <v>PIL22</v>
      </c>
      <c r="AF276" t="str">
        <f t="shared" si="27"/>
        <v>Kékvirágú édes csillagfürt (takarmány célra)</v>
      </c>
    </row>
    <row r="277" spans="1:32" x14ac:dyDescent="0.3">
      <c r="A277" s="204" t="s">
        <v>600</v>
      </c>
      <c r="B277" s="205" t="s">
        <v>601</v>
      </c>
      <c r="C277" s="217" t="s">
        <v>86</v>
      </c>
      <c r="D277" s="191" t="str">
        <f t="shared" si="30"/>
        <v>Nem</v>
      </c>
      <c r="E277" s="191" t="str">
        <f t="shared" si="26"/>
        <v>Nem</v>
      </c>
      <c r="F277" s="196">
        <v>0.05</v>
      </c>
      <c r="G277" s="196">
        <v>3.28</v>
      </c>
      <c r="H277" s="196">
        <f t="shared" si="28"/>
        <v>3.3299999999999996</v>
      </c>
      <c r="I277" s="206"/>
      <c r="J277" s="196"/>
      <c r="K277" s="197"/>
      <c r="L277" s="196">
        <v>0.05</v>
      </c>
      <c r="M277" s="196">
        <v>3.2235</v>
      </c>
      <c r="N277" s="196">
        <v>0.05</v>
      </c>
      <c r="O277" s="196">
        <f t="shared" si="29"/>
        <v>3.3234999999999997</v>
      </c>
      <c r="P277" s="197"/>
      <c r="Q277" s="206"/>
      <c r="R277" s="206"/>
      <c r="S277" s="206"/>
      <c r="T277" s="196"/>
      <c r="U277" s="197"/>
      <c r="V277" s="206"/>
      <c r="W277" s="203"/>
      <c r="X277" s="203"/>
      <c r="Y277" s="203"/>
      <c r="Z277" s="203"/>
      <c r="AA277" s="197"/>
      <c r="AB277">
        <v>9</v>
      </c>
      <c r="AC277" t="s">
        <v>697</v>
      </c>
      <c r="AD277" t="s">
        <v>721</v>
      </c>
      <c r="AE277" t="str">
        <f t="shared" si="27"/>
        <v>PIL23</v>
      </c>
      <c r="AF277" t="str">
        <f t="shared" si="27"/>
        <v>Kékvirágú édes csillagfürt (zöldtrágyázásra)</v>
      </c>
    </row>
    <row r="278" spans="1:32" x14ac:dyDescent="0.3">
      <c r="A278" s="204" t="s">
        <v>602</v>
      </c>
      <c r="B278" s="205" t="s">
        <v>603</v>
      </c>
      <c r="C278" s="217" t="s">
        <v>86</v>
      </c>
      <c r="D278" s="191" t="str">
        <f t="shared" si="30"/>
        <v>Nem</v>
      </c>
      <c r="E278" s="191" t="str">
        <f t="shared" si="26"/>
        <v>Nem</v>
      </c>
      <c r="F278" s="196">
        <v>0.05</v>
      </c>
      <c r="G278" s="196">
        <v>3.28</v>
      </c>
      <c r="H278" s="196">
        <f t="shared" si="28"/>
        <v>3.3299999999999996</v>
      </c>
      <c r="I278" s="206"/>
      <c r="J278" s="196"/>
      <c r="K278" s="197"/>
      <c r="L278" s="196">
        <v>0.05</v>
      </c>
      <c r="M278" s="196">
        <v>3.2235</v>
      </c>
      <c r="N278" s="196">
        <v>0.05</v>
      </c>
      <c r="O278" s="196">
        <f t="shared" si="29"/>
        <v>3.3234999999999997</v>
      </c>
      <c r="P278" s="197"/>
      <c r="Q278" s="206"/>
      <c r="R278" s="206"/>
      <c r="S278" s="206"/>
      <c r="T278" s="196"/>
      <c r="U278" s="197"/>
      <c r="V278" s="206"/>
      <c r="W278" s="203"/>
      <c r="X278" s="203"/>
      <c r="Y278" s="203"/>
      <c r="Z278" s="203"/>
      <c r="AA278" s="197"/>
      <c r="AB278">
        <v>9</v>
      </c>
      <c r="AC278" t="s">
        <v>697</v>
      </c>
      <c r="AD278" t="s">
        <v>722</v>
      </c>
      <c r="AE278" t="str">
        <f t="shared" si="27"/>
        <v>PIL25</v>
      </c>
      <c r="AF278" t="str">
        <f t="shared" si="27"/>
        <v>Takarmánybükköny (Tavaszi bükköny)</v>
      </c>
    </row>
    <row r="279" spans="1:32" x14ac:dyDescent="0.3">
      <c r="A279" s="204" t="s">
        <v>604</v>
      </c>
      <c r="B279" s="205" t="s">
        <v>605</v>
      </c>
      <c r="C279" s="217" t="s">
        <v>86</v>
      </c>
      <c r="D279" s="191" t="str">
        <f t="shared" si="30"/>
        <v>Nem</v>
      </c>
      <c r="E279" s="191" t="str">
        <f t="shared" si="26"/>
        <v>Nem</v>
      </c>
      <c r="F279" s="196">
        <v>0.05</v>
      </c>
      <c r="G279" s="196">
        <v>3.28</v>
      </c>
      <c r="H279" s="196">
        <f t="shared" si="28"/>
        <v>3.3299999999999996</v>
      </c>
      <c r="I279" s="206"/>
      <c r="J279" s="196"/>
      <c r="K279" s="197"/>
      <c r="L279" s="196">
        <v>0.05</v>
      </c>
      <c r="M279" s="196">
        <v>3.2235</v>
      </c>
      <c r="N279" s="196">
        <v>0.05</v>
      </c>
      <c r="O279" s="196">
        <f t="shared" si="29"/>
        <v>3.3234999999999997</v>
      </c>
      <c r="P279" s="197"/>
      <c r="Q279" s="206"/>
      <c r="R279" s="206"/>
      <c r="S279" s="206"/>
      <c r="T279" s="196"/>
      <c r="U279" s="197"/>
      <c r="V279" s="206"/>
      <c r="W279" s="203"/>
      <c r="X279" s="203"/>
      <c r="Y279" s="203"/>
      <c r="Z279" s="203"/>
      <c r="AA279" s="197"/>
      <c r="AB279">
        <v>9</v>
      </c>
      <c r="AC279" t="s">
        <v>697</v>
      </c>
      <c r="AD279" t="s">
        <v>722</v>
      </c>
      <c r="AE279" t="str">
        <f t="shared" si="27"/>
        <v>PIL26</v>
      </c>
      <c r="AF279" t="str">
        <f t="shared" si="27"/>
        <v>Szöszösbükköny</v>
      </c>
    </row>
    <row r="280" spans="1:32" x14ac:dyDescent="0.3">
      <c r="A280" s="204" t="s">
        <v>606</v>
      </c>
      <c r="B280" s="205" t="s">
        <v>607</v>
      </c>
      <c r="C280" s="217" t="s">
        <v>86</v>
      </c>
      <c r="D280" s="191" t="str">
        <f t="shared" si="30"/>
        <v>Nem</v>
      </c>
      <c r="E280" s="191" t="str">
        <f t="shared" si="26"/>
        <v>Nem</v>
      </c>
      <c r="F280" s="196">
        <v>0.05</v>
      </c>
      <c r="G280" s="196">
        <v>3.28</v>
      </c>
      <c r="H280" s="196">
        <f t="shared" si="28"/>
        <v>3.3299999999999996</v>
      </c>
      <c r="I280" s="206"/>
      <c r="J280" s="196"/>
      <c r="K280" s="197"/>
      <c r="L280" s="196">
        <v>0.05</v>
      </c>
      <c r="M280" s="196">
        <v>3.2235</v>
      </c>
      <c r="N280" s="196">
        <v>0.05</v>
      </c>
      <c r="O280" s="196">
        <f t="shared" si="29"/>
        <v>3.3234999999999997</v>
      </c>
      <c r="P280" s="197"/>
      <c r="Q280" s="206"/>
      <c r="R280" s="206"/>
      <c r="S280" s="206"/>
      <c r="T280" s="196"/>
      <c r="U280" s="197"/>
      <c r="V280" s="206"/>
      <c r="W280" s="203"/>
      <c r="X280" s="203"/>
      <c r="Y280" s="203"/>
      <c r="Z280" s="203"/>
      <c r="AA280" s="197"/>
      <c r="AB280">
        <v>9</v>
      </c>
      <c r="AC280" t="s">
        <v>697</v>
      </c>
      <c r="AD280" t="s">
        <v>722</v>
      </c>
      <c r="AE280" t="str">
        <f t="shared" si="27"/>
        <v>PIL27</v>
      </c>
      <c r="AF280" t="str">
        <f t="shared" si="27"/>
        <v>Pannonbükköny</v>
      </c>
    </row>
    <row r="281" spans="1:32" x14ac:dyDescent="0.3">
      <c r="A281" s="204" t="s">
        <v>608</v>
      </c>
      <c r="B281" s="205" t="s">
        <v>609</v>
      </c>
      <c r="C281" s="217" t="s">
        <v>86</v>
      </c>
      <c r="D281" s="191" t="str">
        <f t="shared" si="30"/>
        <v>Nem</v>
      </c>
      <c r="E281" s="191" t="str">
        <f t="shared" si="26"/>
        <v>Nem</v>
      </c>
      <c r="F281" s="196">
        <v>0.05</v>
      </c>
      <c r="G281" s="196">
        <v>1.0900000000000001</v>
      </c>
      <c r="H281" s="196">
        <f t="shared" si="28"/>
        <v>1.1400000000000001</v>
      </c>
      <c r="I281" s="206"/>
      <c r="J281" s="196"/>
      <c r="K281" s="197"/>
      <c r="L281" s="196">
        <v>0.05</v>
      </c>
      <c r="M281" s="196">
        <v>1.0395000000000001</v>
      </c>
      <c r="N281" s="196">
        <v>0.05</v>
      </c>
      <c r="O281" s="196">
        <f t="shared" si="29"/>
        <v>1.1395000000000002</v>
      </c>
      <c r="P281" s="197"/>
      <c r="Q281" s="206"/>
      <c r="R281" s="206"/>
      <c r="S281" s="206"/>
      <c r="T281" s="196"/>
      <c r="U281" s="197"/>
      <c r="V281" s="206"/>
      <c r="W281" s="203"/>
      <c r="X281" s="203"/>
      <c r="Y281" s="203"/>
      <c r="Z281" s="203"/>
      <c r="AA281" s="197"/>
      <c r="AB281">
        <v>9</v>
      </c>
      <c r="AC281" t="s">
        <v>697</v>
      </c>
      <c r="AD281" t="s">
        <v>609</v>
      </c>
      <c r="AE281" t="str">
        <f t="shared" si="27"/>
        <v>PIL30</v>
      </c>
      <c r="AF281" t="str">
        <f t="shared" si="27"/>
        <v>Szegletes lednek</v>
      </c>
    </row>
    <row r="282" spans="1:32" x14ac:dyDescent="0.3">
      <c r="A282" s="204" t="s">
        <v>610</v>
      </c>
      <c r="B282" s="205" t="s">
        <v>611</v>
      </c>
      <c r="C282" s="217" t="s">
        <v>86</v>
      </c>
      <c r="D282" s="191" t="str">
        <f t="shared" si="30"/>
        <v>Nem</v>
      </c>
      <c r="E282" s="191" t="str">
        <f t="shared" si="26"/>
        <v>Nem</v>
      </c>
      <c r="F282" s="196">
        <v>0.05</v>
      </c>
      <c r="G282" s="196">
        <v>3.28</v>
      </c>
      <c r="H282" s="196">
        <f t="shared" si="28"/>
        <v>3.3299999999999996</v>
      </c>
      <c r="I282" s="206"/>
      <c r="J282" s="196"/>
      <c r="K282" s="197"/>
      <c r="L282" s="196">
        <v>0.05</v>
      </c>
      <c r="M282" s="196">
        <v>3.2235</v>
      </c>
      <c r="N282" s="196">
        <v>0.05</v>
      </c>
      <c r="O282" s="196">
        <f t="shared" si="29"/>
        <v>3.3234999999999997</v>
      </c>
      <c r="P282" s="197"/>
      <c r="Q282" s="206"/>
      <c r="R282" s="206"/>
      <c r="S282" s="206"/>
      <c r="T282" s="196"/>
      <c r="U282" s="197"/>
      <c r="V282" s="206"/>
      <c r="W282" s="203"/>
      <c r="X282" s="203"/>
      <c r="Y282" s="203"/>
      <c r="Z282" s="203"/>
      <c r="AA282" s="197"/>
      <c r="AB282">
        <v>9</v>
      </c>
      <c r="AC282" t="s">
        <v>697</v>
      </c>
      <c r="AD282" t="s">
        <v>611</v>
      </c>
      <c r="AE282" t="str">
        <f t="shared" si="27"/>
        <v>SZI01</v>
      </c>
      <c r="AF282" t="str">
        <f t="shared" si="27"/>
        <v>Sziki kender</v>
      </c>
    </row>
    <row r="283" spans="1:32" x14ac:dyDescent="0.3">
      <c r="A283" s="204" t="s">
        <v>612</v>
      </c>
      <c r="B283" s="205" t="s">
        <v>613</v>
      </c>
      <c r="C283" s="217" t="s">
        <v>86</v>
      </c>
      <c r="D283" s="191" t="str">
        <f t="shared" si="30"/>
        <v>Nem</v>
      </c>
      <c r="E283" s="191" t="str">
        <f t="shared" si="26"/>
        <v>Nem</v>
      </c>
      <c r="F283" s="196">
        <v>0.05</v>
      </c>
      <c r="G283" s="196">
        <v>14.23</v>
      </c>
      <c r="H283" s="196">
        <f t="shared" si="28"/>
        <v>14.280000000000001</v>
      </c>
      <c r="I283" s="206"/>
      <c r="J283" s="196"/>
      <c r="K283" s="197"/>
      <c r="L283" s="196">
        <v>0.05</v>
      </c>
      <c r="M283" s="196">
        <v>14.175000000000001</v>
      </c>
      <c r="N283" s="196">
        <v>0.05</v>
      </c>
      <c r="O283" s="196">
        <f t="shared" si="29"/>
        <v>14.275000000000002</v>
      </c>
      <c r="P283" s="197"/>
      <c r="Q283" s="206"/>
      <c r="R283" s="206"/>
      <c r="S283" s="206"/>
      <c r="T283" s="196"/>
      <c r="U283" s="197"/>
      <c r="V283" s="206"/>
      <c r="W283" s="203"/>
      <c r="X283" s="203"/>
      <c r="Y283" s="203"/>
      <c r="Z283" s="203"/>
      <c r="AA283" s="197"/>
      <c r="AB283">
        <v>3</v>
      </c>
      <c r="AC283" t="s">
        <v>685</v>
      </c>
      <c r="AD283" t="s">
        <v>693</v>
      </c>
      <c r="AE283" t="str">
        <f t="shared" si="27"/>
        <v>ULT11</v>
      </c>
      <c r="AF283" t="str">
        <f t="shared" si="27"/>
        <v>Szelídgesztenye</v>
      </c>
    </row>
    <row r="284" spans="1:32" x14ac:dyDescent="0.3">
      <c r="A284" s="204" t="s">
        <v>614</v>
      </c>
      <c r="B284" s="205" t="s">
        <v>615</v>
      </c>
      <c r="C284" s="217" t="s">
        <v>86</v>
      </c>
      <c r="D284" s="191" t="str">
        <f t="shared" si="30"/>
        <v>Nem</v>
      </c>
      <c r="E284" s="191" t="str">
        <f t="shared" si="26"/>
        <v>Nem</v>
      </c>
      <c r="F284" s="196">
        <v>0.05</v>
      </c>
      <c r="G284" s="196">
        <v>14.23</v>
      </c>
      <c r="H284" s="196">
        <f t="shared" si="28"/>
        <v>14.280000000000001</v>
      </c>
      <c r="I284" s="206"/>
      <c r="J284" s="196"/>
      <c r="K284" s="197"/>
      <c r="L284" s="196">
        <v>0.05</v>
      </c>
      <c r="M284" s="196">
        <v>14.175000000000001</v>
      </c>
      <c r="N284" s="196">
        <v>0.05</v>
      </c>
      <c r="O284" s="196">
        <f t="shared" si="29"/>
        <v>14.275000000000002</v>
      </c>
      <c r="P284" s="197"/>
      <c r="Q284" s="206"/>
      <c r="R284" s="206"/>
      <c r="S284" s="206"/>
      <c r="T284" s="196"/>
      <c r="U284" s="197"/>
      <c r="V284" s="206"/>
      <c r="W284" s="203"/>
      <c r="X284" s="203"/>
      <c r="Y284" s="203"/>
      <c r="Z284" s="203"/>
      <c r="AA284" s="197"/>
      <c r="AB284">
        <v>3</v>
      </c>
      <c r="AC284" t="s">
        <v>685</v>
      </c>
      <c r="AD284" t="s">
        <v>693</v>
      </c>
      <c r="AE284" t="str">
        <f t="shared" si="27"/>
        <v>ULT12</v>
      </c>
      <c r="AF284" t="str">
        <f t="shared" si="27"/>
        <v>Vegyes gyümölcsös</v>
      </c>
    </row>
    <row r="285" spans="1:32" x14ac:dyDescent="0.3">
      <c r="A285" s="204" t="s">
        <v>616</v>
      </c>
      <c r="B285" s="205" t="s">
        <v>617</v>
      </c>
      <c r="C285" s="217" t="s">
        <v>86</v>
      </c>
      <c r="D285" s="191" t="str">
        <f t="shared" si="30"/>
        <v>Nem</v>
      </c>
      <c r="E285" s="191" t="str">
        <f t="shared" si="26"/>
        <v>Nem</v>
      </c>
      <c r="F285" s="196">
        <v>0.05</v>
      </c>
      <c r="G285" s="196">
        <v>14.23</v>
      </c>
      <c r="H285" s="196">
        <f t="shared" si="28"/>
        <v>14.280000000000001</v>
      </c>
      <c r="I285" s="206"/>
      <c r="J285" s="196"/>
      <c r="K285" s="197"/>
      <c r="L285" s="196">
        <v>0.05</v>
      </c>
      <c r="M285" s="196">
        <v>14.175000000000001</v>
      </c>
      <c r="N285" s="196">
        <v>0.05</v>
      </c>
      <c r="O285" s="196">
        <f t="shared" si="29"/>
        <v>14.275000000000002</v>
      </c>
      <c r="P285" s="197"/>
      <c r="Q285" s="206"/>
      <c r="R285" s="206"/>
      <c r="S285" s="206"/>
      <c r="T285" s="196"/>
      <c r="U285" s="197"/>
      <c r="V285" s="206"/>
      <c r="W285" s="203"/>
      <c r="X285" s="203"/>
      <c r="Y285" s="203"/>
      <c r="Z285" s="203"/>
      <c r="AA285" s="197"/>
      <c r="AB285">
        <v>3</v>
      </c>
      <c r="AC285" t="s">
        <v>685</v>
      </c>
      <c r="AD285" t="s">
        <v>693</v>
      </c>
      <c r="AE285" t="str">
        <f t="shared" si="27"/>
        <v>ULT21</v>
      </c>
      <c r="AF285" t="str">
        <f t="shared" si="27"/>
        <v>Füge</v>
      </c>
    </row>
    <row r="286" spans="1:32" x14ac:dyDescent="0.3">
      <c r="A286" s="204" t="s">
        <v>618</v>
      </c>
      <c r="B286" s="205" t="s">
        <v>619</v>
      </c>
      <c r="C286" s="217" t="s">
        <v>86</v>
      </c>
      <c r="D286" s="191" t="str">
        <f t="shared" si="30"/>
        <v>Nem</v>
      </c>
      <c r="E286" s="191" t="str">
        <f t="shared" si="26"/>
        <v>Nem</v>
      </c>
      <c r="F286" s="196">
        <v>0.05</v>
      </c>
      <c r="G286" s="196">
        <v>14.23</v>
      </c>
      <c r="H286" s="196">
        <f t="shared" si="28"/>
        <v>14.280000000000001</v>
      </c>
      <c r="I286" s="206"/>
      <c r="J286" s="196"/>
      <c r="K286" s="197"/>
      <c r="L286" s="196">
        <v>0.05</v>
      </c>
      <c r="M286" s="196">
        <v>14.175000000000001</v>
      </c>
      <c r="N286" s="196">
        <v>0.05</v>
      </c>
      <c r="O286" s="196">
        <f t="shared" si="29"/>
        <v>14.275000000000002</v>
      </c>
      <c r="P286" s="197"/>
      <c r="Q286" s="206"/>
      <c r="R286" s="206"/>
      <c r="S286" s="206"/>
      <c r="T286" s="196"/>
      <c r="U286" s="197"/>
      <c r="V286" s="206"/>
      <c r="W286" s="203"/>
      <c r="X286" s="203"/>
      <c r="Y286" s="203"/>
      <c r="Z286" s="203"/>
      <c r="AA286" s="197"/>
      <c r="AB286">
        <v>3</v>
      </c>
      <c r="AC286" t="s">
        <v>685</v>
      </c>
      <c r="AD286" t="s">
        <v>693</v>
      </c>
      <c r="AE286" t="str">
        <f t="shared" si="27"/>
        <v>ULT26</v>
      </c>
      <c r="AF286" t="str">
        <f t="shared" si="27"/>
        <v>Csipkebogyó</v>
      </c>
    </row>
    <row r="287" spans="1:32" x14ac:dyDescent="0.3">
      <c r="A287" s="204" t="s">
        <v>620</v>
      </c>
      <c r="B287" s="205" t="s">
        <v>621</v>
      </c>
      <c r="C287" s="217" t="s">
        <v>86</v>
      </c>
      <c r="D287" s="191" t="str">
        <f t="shared" si="30"/>
        <v>Nem</v>
      </c>
      <c r="E287" s="191" t="str">
        <f t="shared" si="26"/>
        <v>Nem</v>
      </c>
      <c r="F287" s="196">
        <v>0.05</v>
      </c>
      <c r="G287" s="196">
        <v>14.23</v>
      </c>
      <c r="H287" s="196">
        <f t="shared" si="28"/>
        <v>14.280000000000001</v>
      </c>
      <c r="I287" s="206"/>
      <c r="J287" s="196"/>
      <c r="K287" s="197"/>
      <c r="L287" s="196">
        <v>0.05</v>
      </c>
      <c r="M287" s="196">
        <v>14.175000000000001</v>
      </c>
      <c r="N287" s="196">
        <v>0.05</v>
      </c>
      <c r="O287" s="196">
        <f t="shared" si="29"/>
        <v>14.275000000000002</v>
      </c>
      <c r="P287" s="197"/>
      <c r="Q287" s="206"/>
      <c r="R287" s="206"/>
      <c r="S287" s="206"/>
      <c r="T287" s="196"/>
      <c r="U287" s="197"/>
      <c r="V287" s="206"/>
      <c r="W287" s="203"/>
      <c r="X287" s="203"/>
      <c r="Y287" s="203"/>
      <c r="Z287" s="203"/>
      <c r="AA287" s="197"/>
      <c r="AB287">
        <v>3</v>
      </c>
      <c r="AC287" t="s">
        <v>685</v>
      </c>
      <c r="AD287" t="s">
        <v>693</v>
      </c>
      <c r="AE287" t="str">
        <f t="shared" si="27"/>
        <v>ULT27</v>
      </c>
      <c r="AF287" t="str">
        <f t="shared" si="27"/>
        <v>Kivi</v>
      </c>
    </row>
    <row r="288" spans="1:32" x14ac:dyDescent="0.3">
      <c r="A288" s="204" t="s">
        <v>628</v>
      </c>
      <c r="B288" s="205" t="s">
        <v>629</v>
      </c>
      <c r="C288" s="217" t="s">
        <v>86</v>
      </c>
      <c r="D288" s="191" t="str">
        <f t="shared" si="30"/>
        <v>Nem</v>
      </c>
      <c r="E288" s="207" t="s">
        <v>86</v>
      </c>
      <c r="F288" s="196">
        <v>0.05</v>
      </c>
      <c r="G288" s="196">
        <v>14.23</v>
      </c>
      <c r="H288" s="196">
        <f t="shared" si="28"/>
        <v>14.280000000000001</v>
      </c>
      <c r="I288" s="206"/>
      <c r="J288" s="196" t="s">
        <v>808</v>
      </c>
      <c r="K288" s="197"/>
      <c r="L288" s="196">
        <v>0.05</v>
      </c>
      <c r="M288" s="196">
        <v>14.175000000000001</v>
      </c>
      <c r="N288" s="196">
        <v>0.05</v>
      </c>
      <c r="O288" s="196">
        <f t="shared" si="29"/>
        <v>14.275000000000002</v>
      </c>
      <c r="P288" s="197"/>
      <c r="Q288" s="206"/>
      <c r="R288" s="209" t="s">
        <v>808</v>
      </c>
      <c r="S288" s="209" t="s">
        <v>808</v>
      </c>
      <c r="T288" s="196"/>
      <c r="U288" s="197"/>
      <c r="V288" s="206"/>
      <c r="W288" s="203"/>
      <c r="X288" s="203"/>
      <c r="Y288" s="203"/>
      <c r="Z288" s="203"/>
      <c r="AA288" s="197"/>
      <c r="AB288">
        <v>3</v>
      </c>
      <c r="AC288" t="s">
        <v>685</v>
      </c>
      <c r="AD288" t="s">
        <v>469</v>
      </c>
      <c r="AE288" t="str">
        <f t="shared" si="27"/>
        <v>ULT32</v>
      </c>
      <c r="AF288" t="str">
        <f t="shared" si="27"/>
        <v>Fekete berkenye</v>
      </c>
    </row>
    <row r="289" spans="1:32" x14ac:dyDescent="0.3">
      <c r="A289" s="204" t="s">
        <v>624</v>
      </c>
      <c r="B289" s="205" t="s">
        <v>625</v>
      </c>
      <c r="C289" s="217" t="s">
        <v>86</v>
      </c>
      <c r="D289" s="191" t="str">
        <f t="shared" si="30"/>
        <v>Nem</v>
      </c>
      <c r="E289" s="191" t="str">
        <f t="shared" ref="E289:E315" si="31">IF(J289&lt;&gt;0,"Igen","Nem")</f>
        <v>Nem</v>
      </c>
      <c r="F289" s="196">
        <v>0.05</v>
      </c>
      <c r="G289" s="196">
        <v>14.23</v>
      </c>
      <c r="H289" s="196">
        <f t="shared" si="28"/>
        <v>14.280000000000001</v>
      </c>
      <c r="I289" s="206"/>
      <c r="J289" s="196"/>
      <c r="K289" s="197"/>
      <c r="L289" s="196">
        <v>0.05</v>
      </c>
      <c r="M289" s="196">
        <v>14.175000000000001</v>
      </c>
      <c r="N289" s="196">
        <v>0.05</v>
      </c>
      <c r="O289" s="196">
        <f t="shared" si="29"/>
        <v>14.275000000000002</v>
      </c>
      <c r="P289" s="197"/>
      <c r="Q289" s="206"/>
      <c r="R289" s="206"/>
      <c r="S289" s="206"/>
      <c r="T289" s="196"/>
      <c r="U289" s="197"/>
      <c r="V289" s="206"/>
      <c r="W289" s="203"/>
      <c r="X289" s="203"/>
      <c r="Y289" s="203"/>
      <c r="Z289" s="203"/>
      <c r="AA289" s="197"/>
      <c r="AB289">
        <v>3</v>
      </c>
      <c r="AC289" t="s">
        <v>685</v>
      </c>
      <c r="AD289" t="s">
        <v>723</v>
      </c>
      <c r="AE289" t="str">
        <f t="shared" si="27"/>
        <v>ULT30</v>
      </c>
      <c r="AF289" t="str">
        <f t="shared" si="27"/>
        <v>Fehér eperfa</v>
      </c>
    </row>
    <row r="290" spans="1:32" x14ac:dyDescent="0.3">
      <c r="A290" s="204" t="s">
        <v>626</v>
      </c>
      <c r="B290" s="205" t="s">
        <v>627</v>
      </c>
      <c r="C290" s="217" t="s">
        <v>86</v>
      </c>
      <c r="D290" s="191" t="str">
        <f t="shared" si="30"/>
        <v>Nem</v>
      </c>
      <c r="E290" s="191" t="str">
        <f t="shared" si="31"/>
        <v>Nem</v>
      </c>
      <c r="F290" s="196">
        <v>0.05</v>
      </c>
      <c r="G290" s="196">
        <v>14.23</v>
      </c>
      <c r="H290" s="196">
        <f t="shared" si="28"/>
        <v>14.280000000000001</v>
      </c>
      <c r="I290" s="206"/>
      <c r="J290" s="196"/>
      <c r="K290" s="197"/>
      <c r="L290" s="196">
        <v>0.05</v>
      </c>
      <c r="M290" s="196">
        <v>14.175000000000001</v>
      </c>
      <c r="N290" s="196">
        <v>0.05</v>
      </c>
      <c r="O290" s="196">
        <f t="shared" si="29"/>
        <v>14.275000000000002</v>
      </c>
      <c r="P290" s="197"/>
      <c r="Q290" s="206"/>
      <c r="R290" s="206"/>
      <c r="S290" s="206"/>
      <c r="T290" s="196"/>
      <c r="U290" s="197"/>
      <c r="V290" s="206"/>
      <c r="W290" s="203"/>
      <c r="X290" s="203"/>
      <c r="Y290" s="203"/>
      <c r="Z290" s="203"/>
      <c r="AA290" s="197"/>
      <c r="AB290">
        <v>3</v>
      </c>
      <c r="AC290" t="s">
        <v>685</v>
      </c>
      <c r="AD290" t="s">
        <v>723</v>
      </c>
      <c r="AE290" t="str">
        <f t="shared" si="27"/>
        <v>ULT31</v>
      </c>
      <c r="AF290" t="str">
        <f t="shared" si="27"/>
        <v>Fekete eperfa</v>
      </c>
    </row>
    <row r="291" spans="1:32" x14ac:dyDescent="0.3">
      <c r="A291" s="204" t="s">
        <v>642</v>
      </c>
      <c r="B291" s="205" t="s">
        <v>643</v>
      </c>
      <c r="C291" s="217" t="s">
        <v>86</v>
      </c>
      <c r="D291" s="191" t="str">
        <f t="shared" si="30"/>
        <v>Nem</v>
      </c>
      <c r="E291" s="191" t="str">
        <f t="shared" si="31"/>
        <v>Igen</v>
      </c>
      <c r="F291" s="196">
        <v>0.05</v>
      </c>
      <c r="G291" s="196">
        <v>3.08</v>
      </c>
      <c r="H291" s="196">
        <f t="shared" si="28"/>
        <v>3.13</v>
      </c>
      <c r="I291" s="206"/>
      <c r="J291" s="196" t="s">
        <v>808</v>
      </c>
      <c r="K291" s="197"/>
      <c r="L291" s="196">
        <v>0.05</v>
      </c>
      <c r="M291" s="196">
        <v>3.024</v>
      </c>
      <c r="N291" s="196">
        <v>0.05</v>
      </c>
      <c r="O291" s="196">
        <f t="shared" si="29"/>
        <v>3.1239999999999997</v>
      </c>
      <c r="P291" s="197"/>
      <c r="Q291" s="206"/>
      <c r="R291" s="209" t="s">
        <v>808</v>
      </c>
      <c r="S291" s="209" t="s">
        <v>808</v>
      </c>
      <c r="T291" s="196"/>
      <c r="U291" s="197"/>
      <c r="V291" s="206"/>
      <c r="W291" s="203"/>
      <c r="X291" s="203"/>
      <c r="Y291" s="203"/>
      <c r="Z291" s="209"/>
      <c r="AA291" s="197"/>
      <c r="AB291">
        <v>5</v>
      </c>
      <c r="AC291" t="s">
        <v>724</v>
      </c>
      <c r="AD291" t="s">
        <v>726</v>
      </c>
      <c r="AE291" t="str">
        <f t="shared" si="27"/>
        <v>VEG13</v>
      </c>
      <c r="AF291" t="str">
        <f t="shared" si="27"/>
        <v>Tavaszi fokhagyma</v>
      </c>
    </row>
    <row r="292" spans="1:32" x14ac:dyDescent="0.3">
      <c r="A292" s="204" t="s">
        <v>662</v>
      </c>
      <c r="B292" s="205" t="s">
        <v>663</v>
      </c>
      <c r="C292" s="217" t="s">
        <v>86</v>
      </c>
      <c r="D292" s="191" t="str">
        <f t="shared" si="30"/>
        <v>Nem</v>
      </c>
      <c r="E292" s="191" t="str">
        <f t="shared" si="31"/>
        <v>Nem</v>
      </c>
      <c r="F292" s="196">
        <v>0.05</v>
      </c>
      <c r="G292" s="196">
        <v>2.31</v>
      </c>
      <c r="H292" s="196">
        <f t="shared" si="28"/>
        <v>2.36</v>
      </c>
      <c r="I292" s="206"/>
      <c r="J292" s="196"/>
      <c r="K292" s="197"/>
      <c r="L292" s="196">
        <v>0.05</v>
      </c>
      <c r="M292" s="196">
        <v>2.2574999999999998</v>
      </c>
      <c r="N292" s="196">
        <v>0.05</v>
      </c>
      <c r="O292" s="196">
        <f t="shared" si="29"/>
        <v>2.3574999999999995</v>
      </c>
      <c r="P292" s="197"/>
      <c r="Q292" s="206"/>
      <c r="R292" s="206"/>
      <c r="S292" s="206"/>
      <c r="T292" s="196"/>
      <c r="U292" s="197"/>
      <c r="V292" s="206"/>
      <c r="W292" s="203"/>
      <c r="X292" s="203"/>
      <c r="Y292" s="203"/>
      <c r="Z292" s="203"/>
      <c r="AA292" s="197"/>
      <c r="AB292">
        <v>5</v>
      </c>
      <c r="AC292" t="s">
        <v>724</v>
      </c>
      <c r="AD292" t="s">
        <v>663</v>
      </c>
      <c r="AE292" t="str">
        <f t="shared" si="27"/>
        <v>VEG32</v>
      </c>
      <c r="AF292" t="str">
        <f t="shared" si="27"/>
        <v>Zsázsa</v>
      </c>
    </row>
    <row r="293" spans="1:32" x14ac:dyDescent="0.3">
      <c r="A293" s="204" t="s">
        <v>214</v>
      </c>
      <c r="B293" s="205" t="s">
        <v>215</v>
      </c>
      <c r="C293" s="217" t="s">
        <v>86</v>
      </c>
      <c r="D293" s="191" t="str">
        <f t="shared" si="30"/>
        <v>Nem</v>
      </c>
      <c r="E293" s="191" t="str">
        <f t="shared" si="31"/>
        <v>Nem</v>
      </c>
      <c r="F293" s="196">
        <v>0.05</v>
      </c>
      <c r="G293" s="196">
        <v>5.15</v>
      </c>
      <c r="H293" s="196">
        <f t="shared" si="28"/>
        <v>5.2</v>
      </c>
      <c r="I293" s="206"/>
      <c r="J293" s="196"/>
      <c r="K293" s="197"/>
      <c r="L293" s="196">
        <v>0.05</v>
      </c>
      <c r="M293" s="196">
        <v>5.0925000000000002</v>
      </c>
      <c r="N293" s="196">
        <v>0.05</v>
      </c>
      <c r="O293" s="196">
        <f t="shared" si="29"/>
        <v>5.1924999999999999</v>
      </c>
      <c r="P293" s="197"/>
      <c r="Q293" s="206"/>
      <c r="R293" s="206"/>
      <c r="S293" s="206"/>
      <c r="T293" s="196"/>
      <c r="U293" s="197"/>
      <c r="V293" s="206"/>
      <c r="W293" s="203"/>
      <c r="X293" s="203"/>
      <c r="Y293" s="203"/>
      <c r="Z293" s="203"/>
      <c r="AA293" s="197"/>
      <c r="AB293">
        <v>5</v>
      </c>
      <c r="AC293" t="s">
        <v>724</v>
      </c>
      <c r="AD293" t="s">
        <v>215</v>
      </c>
      <c r="AE293" t="str">
        <f t="shared" si="27"/>
        <v>VEG33</v>
      </c>
      <c r="AF293" t="str">
        <f t="shared" si="27"/>
        <v>Paradicsom</v>
      </c>
    </row>
    <row r="294" spans="1:32" x14ac:dyDescent="0.3">
      <c r="A294" s="204" t="s">
        <v>216</v>
      </c>
      <c r="B294" s="205" t="s">
        <v>217</v>
      </c>
      <c r="C294" s="217" t="s">
        <v>86</v>
      </c>
      <c r="D294" s="191" t="str">
        <f t="shared" si="30"/>
        <v>Nem</v>
      </c>
      <c r="E294" s="191" t="str">
        <f t="shared" si="31"/>
        <v>Nem</v>
      </c>
      <c r="F294" s="196">
        <v>0.05</v>
      </c>
      <c r="G294" s="196">
        <v>5.51</v>
      </c>
      <c r="H294" s="196">
        <f t="shared" si="28"/>
        <v>5.56</v>
      </c>
      <c r="I294" s="206"/>
      <c r="J294" s="196"/>
      <c r="K294" s="197"/>
      <c r="L294" s="196">
        <v>0.05</v>
      </c>
      <c r="M294" s="196">
        <v>5.4600000000000009</v>
      </c>
      <c r="N294" s="196">
        <v>0.05</v>
      </c>
      <c r="O294" s="196">
        <f t="shared" si="29"/>
        <v>5.5600000000000005</v>
      </c>
      <c r="P294" s="197"/>
      <c r="Q294" s="206"/>
      <c r="R294" s="206"/>
      <c r="S294" s="206"/>
      <c r="T294" s="196"/>
      <c r="U294" s="197"/>
      <c r="V294" s="206"/>
      <c r="W294" s="203"/>
      <c r="X294" s="203"/>
      <c r="Y294" s="203"/>
      <c r="Z294" s="203"/>
      <c r="AA294" s="197"/>
      <c r="AB294">
        <v>5</v>
      </c>
      <c r="AC294" t="s">
        <v>724</v>
      </c>
      <c r="AD294" t="s">
        <v>217</v>
      </c>
      <c r="AE294" t="str">
        <f t="shared" si="27"/>
        <v>VEG34</v>
      </c>
      <c r="AF294" t="str">
        <f t="shared" si="27"/>
        <v>Uborka</v>
      </c>
    </row>
    <row r="295" spans="1:32" x14ac:dyDescent="0.3">
      <c r="A295" s="204" t="s">
        <v>664</v>
      </c>
      <c r="B295" s="205" t="s">
        <v>665</v>
      </c>
      <c r="C295" s="217" t="s">
        <v>86</v>
      </c>
      <c r="D295" s="191" t="str">
        <f t="shared" si="30"/>
        <v>Nem</v>
      </c>
      <c r="E295" s="191" t="str">
        <f t="shared" si="31"/>
        <v>Nem</v>
      </c>
      <c r="F295" s="196">
        <v>0.05</v>
      </c>
      <c r="G295" s="196">
        <v>5.51</v>
      </c>
      <c r="H295" s="196">
        <f t="shared" si="28"/>
        <v>5.56</v>
      </c>
      <c r="I295" s="206"/>
      <c r="J295" s="196"/>
      <c r="K295" s="197"/>
      <c r="L295" s="196">
        <v>0.05</v>
      </c>
      <c r="M295" s="196">
        <v>5.4600000000000009</v>
      </c>
      <c r="N295" s="196">
        <v>0.05</v>
      </c>
      <c r="O295" s="196">
        <f t="shared" si="29"/>
        <v>5.5600000000000005</v>
      </c>
      <c r="P295" s="197"/>
      <c r="Q295" s="206"/>
      <c r="R295" s="206"/>
      <c r="S295" s="206"/>
      <c r="T295" s="196"/>
      <c r="U295" s="197"/>
      <c r="V295" s="206"/>
      <c r="W295" s="203"/>
      <c r="X295" s="203"/>
      <c r="Y295" s="203"/>
      <c r="Z295" s="203"/>
      <c r="AA295" s="197"/>
      <c r="AB295">
        <v>5</v>
      </c>
      <c r="AC295" t="s">
        <v>724</v>
      </c>
      <c r="AD295" t="s">
        <v>665</v>
      </c>
      <c r="AE295" t="str">
        <f t="shared" si="27"/>
        <v>VEG35</v>
      </c>
      <c r="AF295" t="str">
        <f t="shared" si="27"/>
        <v>Padlizsán (Tojásgyümölcs)</v>
      </c>
    </row>
    <row r="296" spans="1:32" x14ac:dyDescent="0.3">
      <c r="A296" s="204" t="s">
        <v>218</v>
      </c>
      <c r="B296" s="205" t="s">
        <v>219</v>
      </c>
      <c r="C296" s="217" t="s">
        <v>86</v>
      </c>
      <c r="D296" s="191" t="str">
        <f t="shared" si="30"/>
        <v>Nem</v>
      </c>
      <c r="E296" s="191" t="str">
        <f t="shared" si="31"/>
        <v>Nem</v>
      </c>
      <c r="F296" s="196">
        <v>0.05</v>
      </c>
      <c r="G296" s="196">
        <v>2.0499999999999998</v>
      </c>
      <c r="H296" s="196">
        <f t="shared" si="28"/>
        <v>2.0999999999999996</v>
      </c>
      <c r="I296" s="206"/>
      <c r="J296" s="196"/>
      <c r="K296" s="197"/>
      <c r="L296" s="196">
        <v>0.05</v>
      </c>
      <c r="M296" s="196">
        <v>1.9949999999999999</v>
      </c>
      <c r="N296" s="196">
        <v>0.05</v>
      </c>
      <c r="O296" s="196">
        <f t="shared" si="29"/>
        <v>2.0949999999999998</v>
      </c>
      <c r="P296" s="197"/>
      <c r="Q296" s="206"/>
      <c r="R296" s="206"/>
      <c r="S296" s="206"/>
      <c r="T296" s="196"/>
      <c r="U296" s="197"/>
      <c r="V296" s="206"/>
      <c r="W296" s="203"/>
      <c r="X296" s="203"/>
      <c r="Y296" s="203"/>
      <c r="Z296" s="203"/>
      <c r="AA296" s="197"/>
      <c r="AB296">
        <v>5</v>
      </c>
      <c r="AC296" t="s">
        <v>724</v>
      </c>
      <c r="AD296" t="s">
        <v>728</v>
      </c>
      <c r="AE296" t="str">
        <f t="shared" si="27"/>
        <v>VEG36</v>
      </c>
      <c r="AF296" t="str">
        <f t="shared" si="27"/>
        <v>Főzőtök</v>
      </c>
    </row>
    <row r="297" spans="1:32" x14ac:dyDescent="0.3">
      <c r="A297" s="204" t="s">
        <v>220</v>
      </c>
      <c r="B297" s="205" t="s">
        <v>221</v>
      </c>
      <c r="C297" s="217" t="s">
        <v>86</v>
      </c>
      <c r="D297" s="191" t="str">
        <f t="shared" si="30"/>
        <v>Nem</v>
      </c>
      <c r="E297" s="191" t="str">
        <f t="shared" si="31"/>
        <v>Nem</v>
      </c>
      <c r="F297" s="196">
        <v>0.05</v>
      </c>
      <c r="G297" s="196">
        <v>2.0499999999999998</v>
      </c>
      <c r="H297" s="196">
        <f t="shared" si="28"/>
        <v>2.0999999999999996</v>
      </c>
      <c r="I297" s="206"/>
      <c r="J297" s="196"/>
      <c r="K297" s="197"/>
      <c r="L297" s="196">
        <v>0.05</v>
      </c>
      <c r="M297" s="196">
        <v>1.9949999999999999</v>
      </c>
      <c r="N297" s="196">
        <v>0.05</v>
      </c>
      <c r="O297" s="196">
        <f t="shared" si="29"/>
        <v>2.0949999999999998</v>
      </c>
      <c r="P297" s="197"/>
      <c r="Q297" s="206"/>
      <c r="R297" s="206"/>
      <c r="S297" s="206"/>
      <c r="T297" s="196"/>
      <c r="U297" s="197"/>
      <c r="V297" s="206"/>
      <c r="W297" s="203"/>
      <c r="X297" s="203"/>
      <c r="Y297" s="203"/>
      <c r="Z297" s="203"/>
      <c r="AA297" s="197"/>
      <c r="AB297">
        <v>5</v>
      </c>
      <c r="AC297" t="s">
        <v>724</v>
      </c>
      <c r="AD297" t="s">
        <v>728</v>
      </c>
      <c r="AE297" t="str">
        <f t="shared" si="27"/>
        <v>VEG37</v>
      </c>
      <c r="AF297" t="str">
        <f t="shared" si="27"/>
        <v>Sütőtök</v>
      </c>
    </row>
    <row r="298" spans="1:32" x14ac:dyDescent="0.3">
      <c r="A298" s="204" t="s">
        <v>222</v>
      </c>
      <c r="B298" s="205" t="s">
        <v>223</v>
      </c>
      <c r="C298" s="217" t="s">
        <v>86</v>
      </c>
      <c r="D298" s="191" t="str">
        <f t="shared" si="30"/>
        <v>Nem</v>
      </c>
      <c r="E298" s="191" t="str">
        <f t="shared" si="31"/>
        <v>Nem</v>
      </c>
      <c r="F298" s="196">
        <v>0.05</v>
      </c>
      <c r="G298" s="196">
        <v>2.0499999999999998</v>
      </c>
      <c r="H298" s="196">
        <f t="shared" si="28"/>
        <v>2.0999999999999996</v>
      </c>
      <c r="I298" s="206"/>
      <c r="J298" s="196"/>
      <c r="K298" s="197"/>
      <c r="L298" s="196">
        <v>0.05</v>
      </c>
      <c r="M298" s="196">
        <v>1.9949999999999999</v>
      </c>
      <c r="N298" s="196">
        <v>0.05</v>
      </c>
      <c r="O298" s="196">
        <f t="shared" si="29"/>
        <v>2.0949999999999998</v>
      </c>
      <c r="P298" s="197"/>
      <c r="Q298" s="206"/>
      <c r="R298" s="206"/>
      <c r="S298" s="206"/>
      <c r="T298" s="196"/>
      <c r="U298" s="197"/>
      <c r="V298" s="206"/>
      <c r="W298" s="203"/>
      <c r="X298" s="203"/>
      <c r="Y298" s="203"/>
      <c r="Z298" s="203"/>
      <c r="AA298" s="197"/>
      <c r="AB298">
        <v>5</v>
      </c>
      <c r="AC298" t="s">
        <v>724</v>
      </c>
      <c r="AD298" t="s">
        <v>728</v>
      </c>
      <c r="AE298" t="str">
        <f t="shared" si="27"/>
        <v>VEG38</v>
      </c>
      <c r="AF298" t="str">
        <f t="shared" si="27"/>
        <v>Káposztatök</v>
      </c>
    </row>
    <row r="299" spans="1:32" x14ac:dyDescent="0.3">
      <c r="A299" s="204" t="s">
        <v>224</v>
      </c>
      <c r="B299" s="205" t="s">
        <v>225</v>
      </c>
      <c r="C299" s="217" t="s">
        <v>86</v>
      </c>
      <c r="D299" s="191" t="str">
        <f t="shared" si="30"/>
        <v>Nem</v>
      </c>
      <c r="E299" s="191" t="str">
        <f t="shared" si="31"/>
        <v>Nem</v>
      </c>
      <c r="F299" s="196">
        <v>0.05</v>
      </c>
      <c r="G299" s="196">
        <v>3.15</v>
      </c>
      <c r="H299" s="196">
        <f t="shared" si="28"/>
        <v>3.1999999999999997</v>
      </c>
      <c r="I299" s="206"/>
      <c r="J299" s="196"/>
      <c r="K299" s="197"/>
      <c r="L299" s="196">
        <v>0.05</v>
      </c>
      <c r="M299" s="196">
        <v>3.0975000000000001</v>
      </c>
      <c r="N299" s="196">
        <v>0.05</v>
      </c>
      <c r="O299" s="196">
        <f t="shared" si="29"/>
        <v>3.1974999999999998</v>
      </c>
      <c r="P299" s="197"/>
      <c r="Q299" s="206"/>
      <c r="R299" s="206"/>
      <c r="S299" s="206"/>
      <c r="T299" s="196"/>
      <c r="U299" s="197"/>
      <c r="V299" s="206"/>
      <c r="W299" s="203"/>
      <c r="X299" s="203"/>
      <c r="Y299" s="203"/>
      <c r="Z299" s="203"/>
      <c r="AA299" s="197"/>
      <c r="AB299">
        <v>5</v>
      </c>
      <c r="AC299" t="s">
        <v>724</v>
      </c>
      <c r="AD299" t="s">
        <v>728</v>
      </c>
      <c r="AE299" t="str">
        <f t="shared" si="27"/>
        <v>VEG39</v>
      </c>
      <c r="AF299" t="str">
        <f t="shared" si="27"/>
        <v>Olajtök</v>
      </c>
    </row>
    <row r="300" spans="1:32" x14ac:dyDescent="0.3">
      <c r="A300" s="204" t="s">
        <v>226</v>
      </c>
      <c r="B300" s="205" t="s">
        <v>227</v>
      </c>
      <c r="C300" s="217" t="s">
        <v>86</v>
      </c>
      <c r="D300" s="191" t="str">
        <f t="shared" si="30"/>
        <v>Nem</v>
      </c>
      <c r="E300" s="191" t="str">
        <f t="shared" si="31"/>
        <v>Nem</v>
      </c>
      <c r="F300" s="196">
        <v>0.05</v>
      </c>
      <c r="G300" s="196">
        <v>2.0499999999999998</v>
      </c>
      <c r="H300" s="196">
        <f t="shared" si="28"/>
        <v>2.0999999999999996</v>
      </c>
      <c r="I300" s="206"/>
      <c r="J300" s="196"/>
      <c r="K300" s="197"/>
      <c r="L300" s="196">
        <v>0.05</v>
      </c>
      <c r="M300" s="196">
        <v>1.9949999999999999</v>
      </c>
      <c r="N300" s="196">
        <v>0.05</v>
      </c>
      <c r="O300" s="196">
        <f t="shared" si="29"/>
        <v>2.0949999999999998</v>
      </c>
      <c r="P300" s="197"/>
      <c r="Q300" s="206"/>
      <c r="R300" s="206"/>
      <c r="S300" s="206"/>
      <c r="T300" s="196"/>
      <c r="U300" s="197"/>
      <c r="V300" s="206"/>
      <c r="W300" s="203"/>
      <c r="X300" s="203"/>
      <c r="Y300" s="203"/>
      <c r="Z300" s="203"/>
      <c r="AA300" s="197"/>
      <c r="AB300">
        <v>5</v>
      </c>
      <c r="AC300" t="s">
        <v>724</v>
      </c>
      <c r="AD300" t="s">
        <v>728</v>
      </c>
      <c r="AE300" t="str">
        <f t="shared" si="27"/>
        <v>VEG40</v>
      </c>
      <c r="AF300" t="str">
        <f t="shared" si="27"/>
        <v>Csillagtök/patiszon</v>
      </c>
    </row>
    <row r="301" spans="1:32" x14ac:dyDescent="0.3">
      <c r="A301" s="204" t="s">
        <v>228</v>
      </c>
      <c r="B301" s="205" t="s">
        <v>229</v>
      </c>
      <c r="C301" s="217" t="s">
        <v>86</v>
      </c>
      <c r="D301" s="191" t="str">
        <f t="shared" si="30"/>
        <v>Nem</v>
      </c>
      <c r="E301" s="191" t="str">
        <f t="shared" si="31"/>
        <v>Nem</v>
      </c>
      <c r="F301" s="196">
        <v>0.05</v>
      </c>
      <c r="G301" s="196">
        <v>2.0499999999999998</v>
      </c>
      <c r="H301" s="196">
        <f t="shared" si="28"/>
        <v>2.0999999999999996</v>
      </c>
      <c r="I301" s="206"/>
      <c r="J301" s="196"/>
      <c r="K301" s="197"/>
      <c r="L301" s="196">
        <v>0.05</v>
      </c>
      <c r="M301" s="196">
        <v>1.9949999999999999</v>
      </c>
      <c r="N301" s="196">
        <v>0.05</v>
      </c>
      <c r="O301" s="196">
        <f t="shared" si="29"/>
        <v>2.0949999999999998</v>
      </c>
      <c r="P301" s="197"/>
      <c r="Q301" s="206"/>
      <c r="R301" s="206"/>
      <c r="S301" s="206"/>
      <c r="T301" s="196"/>
      <c r="U301" s="197"/>
      <c r="V301" s="206"/>
      <c r="W301" s="203"/>
      <c r="X301" s="203"/>
      <c r="Y301" s="203"/>
      <c r="Z301" s="203"/>
      <c r="AA301" s="197"/>
      <c r="AB301">
        <v>5</v>
      </c>
      <c r="AC301" t="s">
        <v>724</v>
      </c>
      <c r="AD301" t="s">
        <v>728</v>
      </c>
      <c r="AE301" t="str">
        <f t="shared" si="27"/>
        <v>VEG41</v>
      </c>
      <c r="AF301" t="str">
        <f t="shared" si="27"/>
        <v>Spárgatök</v>
      </c>
    </row>
    <row r="302" spans="1:32" x14ac:dyDescent="0.3">
      <c r="A302" s="204" t="s">
        <v>230</v>
      </c>
      <c r="B302" s="205" t="s">
        <v>231</v>
      </c>
      <c r="C302" s="217" t="s">
        <v>86</v>
      </c>
      <c r="D302" s="191" t="str">
        <f t="shared" si="30"/>
        <v>Nem</v>
      </c>
      <c r="E302" s="191" t="str">
        <f t="shared" si="31"/>
        <v>Nem</v>
      </c>
      <c r="F302" s="196">
        <v>0.05</v>
      </c>
      <c r="G302" s="196">
        <v>5.51</v>
      </c>
      <c r="H302" s="196">
        <f t="shared" si="28"/>
        <v>5.56</v>
      </c>
      <c r="I302" s="206"/>
      <c r="J302" s="196"/>
      <c r="K302" s="197"/>
      <c r="L302" s="196">
        <v>0.05</v>
      </c>
      <c r="M302" s="196">
        <v>5.4600000000000009</v>
      </c>
      <c r="N302" s="196">
        <v>0.05</v>
      </c>
      <c r="O302" s="196">
        <f t="shared" si="29"/>
        <v>5.5600000000000005</v>
      </c>
      <c r="P302" s="197"/>
      <c r="Q302" s="206"/>
      <c r="R302" s="206"/>
      <c r="S302" s="206"/>
      <c r="T302" s="196"/>
      <c r="U302" s="197"/>
      <c r="V302" s="206"/>
      <c r="W302" s="203"/>
      <c r="X302" s="203"/>
      <c r="Y302" s="203"/>
      <c r="Z302" s="203"/>
      <c r="AA302" s="197"/>
      <c r="AB302">
        <v>5</v>
      </c>
      <c r="AC302" t="s">
        <v>724</v>
      </c>
      <c r="AD302" t="s">
        <v>728</v>
      </c>
      <c r="AE302" t="str">
        <f t="shared" si="27"/>
        <v>VEG42</v>
      </c>
      <c r="AF302" t="str">
        <f t="shared" si="27"/>
        <v>Cukkini</v>
      </c>
    </row>
    <row r="303" spans="1:32" x14ac:dyDescent="0.3">
      <c r="A303" s="204" t="s">
        <v>232</v>
      </c>
      <c r="B303" s="205" t="s">
        <v>233</v>
      </c>
      <c r="C303" s="217" t="s">
        <v>86</v>
      </c>
      <c r="D303" s="191" t="str">
        <f t="shared" si="30"/>
        <v>Nem</v>
      </c>
      <c r="E303" s="191" t="str">
        <f t="shared" si="31"/>
        <v>Nem</v>
      </c>
      <c r="F303" s="196">
        <v>0.05</v>
      </c>
      <c r="G303" s="196">
        <v>6.88</v>
      </c>
      <c r="H303" s="196">
        <f t="shared" si="28"/>
        <v>6.93</v>
      </c>
      <c r="I303" s="206"/>
      <c r="J303" s="196"/>
      <c r="K303" s="197"/>
      <c r="L303" s="196">
        <v>0.05</v>
      </c>
      <c r="M303" s="196">
        <v>6.8250000000000002</v>
      </c>
      <c r="N303" s="196">
        <v>0.05</v>
      </c>
      <c r="O303" s="196">
        <f t="shared" si="29"/>
        <v>6.9249999999999998</v>
      </c>
      <c r="P303" s="197"/>
      <c r="Q303" s="206"/>
      <c r="R303" s="206"/>
      <c r="S303" s="206"/>
      <c r="T303" s="196"/>
      <c r="U303" s="197"/>
      <c r="V303" s="206"/>
      <c r="W303" s="203"/>
      <c r="X303" s="203"/>
      <c r="Y303" s="203"/>
      <c r="Z303" s="203"/>
      <c r="AA303" s="197"/>
      <c r="AB303">
        <v>5</v>
      </c>
      <c r="AC303" t="s">
        <v>724</v>
      </c>
      <c r="AD303" t="s">
        <v>233</v>
      </c>
      <c r="AE303" t="str">
        <f t="shared" si="27"/>
        <v>VEG43</v>
      </c>
      <c r="AF303" t="str">
        <f t="shared" si="27"/>
        <v>Paprika</v>
      </c>
    </row>
    <row r="304" spans="1:32" x14ac:dyDescent="0.3">
      <c r="A304" s="204" t="s">
        <v>234</v>
      </c>
      <c r="B304" s="205" t="s">
        <v>235</v>
      </c>
      <c r="C304" s="217" t="s">
        <v>86</v>
      </c>
      <c r="D304" s="191" t="str">
        <f t="shared" si="30"/>
        <v>Nem</v>
      </c>
      <c r="E304" s="191" t="str">
        <f t="shared" si="31"/>
        <v>Nem</v>
      </c>
      <c r="F304" s="196">
        <v>0.05</v>
      </c>
      <c r="G304" s="196">
        <v>6.88</v>
      </c>
      <c r="H304" s="196">
        <f t="shared" si="28"/>
        <v>6.93</v>
      </c>
      <c r="I304" s="206"/>
      <c r="J304" s="196"/>
      <c r="K304" s="197"/>
      <c r="L304" s="196">
        <v>0.05</v>
      </c>
      <c r="M304" s="196">
        <v>6.8250000000000002</v>
      </c>
      <c r="N304" s="196">
        <v>0.05</v>
      </c>
      <c r="O304" s="196">
        <f t="shared" si="29"/>
        <v>6.9249999999999998</v>
      </c>
      <c r="P304" s="197"/>
      <c r="Q304" s="206"/>
      <c r="R304" s="206"/>
      <c r="S304" s="206"/>
      <c r="T304" s="196"/>
      <c r="U304" s="197"/>
      <c r="V304" s="206"/>
      <c r="W304" s="203"/>
      <c r="X304" s="203"/>
      <c r="Y304" s="203"/>
      <c r="Z304" s="203"/>
      <c r="AA304" s="197"/>
      <c r="AB304">
        <v>5</v>
      </c>
      <c r="AC304" t="s">
        <v>724</v>
      </c>
      <c r="AD304" t="s">
        <v>233</v>
      </c>
      <c r="AE304" t="str">
        <f t="shared" si="27"/>
        <v>VEG44</v>
      </c>
      <c r="AF304" t="str">
        <f t="shared" si="27"/>
        <v>Fűszerpaprika</v>
      </c>
    </row>
    <row r="305" spans="1:32" x14ac:dyDescent="0.3">
      <c r="A305" s="204" t="s">
        <v>236</v>
      </c>
      <c r="B305" s="205" t="s">
        <v>237</v>
      </c>
      <c r="C305" s="217" t="s">
        <v>86</v>
      </c>
      <c r="D305" s="191" t="str">
        <f t="shared" si="30"/>
        <v>Nem</v>
      </c>
      <c r="E305" s="191" t="str">
        <f t="shared" si="31"/>
        <v>Nem</v>
      </c>
      <c r="F305" s="196">
        <v>0.05</v>
      </c>
      <c r="G305" s="196">
        <v>0.74</v>
      </c>
      <c r="H305" s="196">
        <f t="shared" si="28"/>
        <v>0.79</v>
      </c>
      <c r="I305" s="206"/>
      <c r="J305" s="196"/>
      <c r="K305" s="197"/>
      <c r="L305" s="196">
        <v>0.05</v>
      </c>
      <c r="M305" s="196">
        <v>0.68250000000000011</v>
      </c>
      <c r="N305" s="196">
        <v>0.05</v>
      </c>
      <c r="O305" s="196">
        <f t="shared" si="29"/>
        <v>0.7825000000000002</v>
      </c>
      <c r="P305" s="197"/>
      <c r="Q305" s="206"/>
      <c r="R305" s="206"/>
      <c r="S305" s="206"/>
      <c r="T305" s="196"/>
      <c r="U305" s="197"/>
      <c r="V305" s="206"/>
      <c r="W305" s="203"/>
      <c r="X305" s="203"/>
      <c r="Y305" s="203"/>
      <c r="Z305" s="203"/>
      <c r="AA305" s="197"/>
      <c r="AB305">
        <v>5</v>
      </c>
      <c r="AC305" t="s">
        <v>724</v>
      </c>
      <c r="AD305" t="s">
        <v>237</v>
      </c>
      <c r="AE305" t="str">
        <f t="shared" si="27"/>
        <v>VEG45</v>
      </c>
      <c r="AF305" t="str">
        <f t="shared" si="27"/>
        <v>Sárgarépa</v>
      </c>
    </row>
    <row r="306" spans="1:32" x14ac:dyDescent="0.3">
      <c r="A306" s="204" t="s">
        <v>238</v>
      </c>
      <c r="B306" s="205" t="s">
        <v>239</v>
      </c>
      <c r="C306" s="217" t="s">
        <v>86</v>
      </c>
      <c r="D306" s="191" t="str">
        <f t="shared" si="30"/>
        <v>Nem</v>
      </c>
      <c r="E306" s="191" t="str">
        <f t="shared" si="31"/>
        <v>Nem</v>
      </c>
      <c r="F306" s="196">
        <v>0.05</v>
      </c>
      <c r="G306" s="196">
        <v>0.74</v>
      </c>
      <c r="H306" s="196">
        <f t="shared" si="28"/>
        <v>0.79</v>
      </c>
      <c r="I306" s="206"/>
      <c r="J306" s="196"/>
      <c r="K306" s="197"/>
      <c r="L306" s="196">
        <v>0.05</v>
      </c>
      <c r="M306" s="196">
        <v>0.68250000000000011</v>
      </c>
      <c r="N306" s="196">
        <v>0.05</v>
      </c>
      <c r="O306" s="196">
        <f t="shared" si="29"/>
        <v>0.7825000000000002</v>
      </c>
      <c r="P306" s="197"/>
      <c r="Q306" s="206"/>
      <c r="R306" s="206"/>
      <c r="S306" s="206"/>
      <c r="T306" s="196"/>
      <c r="U306" s="197"/>
      <c r="V306" s="206"/>
      <c r="W306" s="203"/>
      <c r="X306" s="203"/>
      <c r="Y306" s="203"/>
      <c r="Z306" s="203"/>
      <c r="AA306" s="197"/>
      <c r="AB306">
        <v>5</v>
      </c>
      <c r="AC306" t="s">
        <v>724</v>
      </c>
      <c r="AD306" t="s">
        <v>239</v>
      </c>
      <c r="AE306" t="str">
        <f t="shared" si="27"/>
        <v>VEG46</v>
      </c>
      <c r="AF306" t="str">
        <f t="shared" si="27"/>
        <v>Cékla</v>
      </c>
    </row>
    <row r="307" spans="1:32" x14ac:dyDescent="0.3">
      <c r="A307" s="204" t="s">
        <v>666</v>
      </c>
      <c r="B307" s="205" t="s">
        <v>667</v>
      </c>
      <c r="C307" s="217" t="s">
        <v>86</v>
      </c>
      <c r="D307" s="191" t="str">
        <f t="shared" si="30"/>
        <v>Nem</v>
      </c>
      <c r="E307" s="191" t="str">
        <f t="shared" si="31"/>
        <v>Nem</v>
      </c>
      <c r="F307" s="196">
        <v>0.05</v>
      </c>
      <c r="G307" s="196">
        <v>0.74</v>
      </c>
      <c r="H307" s="196">
        <f t="shared" si="28"/>
        <v>0.79</v>
      </c>
      <c r="I307" s="206"/>
      <c r="J307" s="196"/>
      <c r="K307" s="197"/>
      <c r="L307" s="196">
        <v>0.05</v>
      </c>
      <c r="M307" s="196">
        <v>0.68250000000000011</v>
      </c>
      <c r="N307" s="196">
        <v>0.05</v>
      </c>
      <c r="O307" s="196">
        <f t="shared" si="29"/>
        <v>0.7825000000000002</v>
      </c>
      <c r="P307" s="197"/>
      <c r="Q307" s="206"/>
      <c r="R307" s="206"/>
      <c r="S307" s="206"/>
      <c r="T307" s="196"/>
      <c r="U307" s="197"/>
      <c r="V307" s="206"/>
      <c r="W307" s="203"/>
      <c r="X307" s="203"/>
      <c r="Y307" s="203"/>
      <c r="Z307" s="203"/>
      <c r="AA307" s="197"/>
      <c r="AB307">
        <v>5</v>
      </c>
      <c r="AC307" t="s">
        <v>724</v>
      </c>
      <c r="AD307" t="s">
        <v>667</v>
      </c>
      <c r="AE307" t="str">
        <f t="shared" si="27"/>
        <v>VEG47</v>
      </c>
      <c r="AF307" t="str">
        <f t="shared" si="27"/>
        <v>Feketegyökér</v>
      </c>
    </row>
    <row r="308" spans="1:32" x14ac:dyDescent="0.3">
      <c r="A308" s="204" t="s">
        <v>240</v>
      </c>
      <c r="B308" s="205" t="s">
        <v>241</v>
      </c>
      <c r="C308" s="217" t="s">
        <v>86</v>
      </c>
      <c r="D308" s="191" t="str">
        <f t="shared" si="30"/>
        <v>Nem</v>
      </c>
      <c r="E308" s="191" t="str">
        <f t="shared" si="31"/>
        <v>Nem</v>
      </c>
      <c r="F308" s="196">
        <v>0.05</v>
      </c>
      <c r="G308" s="196">
        <v>0.74</v>
      </c>
      <c r="H308" s="196">
        <f t="shared" si="28"/>
        <v>0.79</v>
      </c>
      <c r="I308" s="206"/>
      <c r="J308" s="196"/>
      <c r="K308" s="197"/>
      <c r="L308" s="196">
        <v>0.05</v>
      </c>
      <c r="M308" s="196">
        <v>0.68250000000000011</v>
      </c>
      <c r="N308" s="196">
        <v>0.05</v>
      </c>
      <c r="O308" s="196">
        <f t="shared" si="29"/>
        <v>0.7825000000000002</v>
      </c>
      <c r="P308" s="197"/>
      <c r="Q308" s="206"/>
      <c r="R308" s="206"/>
      <c r="S308" s="206"/>
      <c r="T308" s="196"/>
      <c r="U308" s="197"/>
      <c r="V308" s="206"/>
      <c r="W308" s="203"/>
      <c r="X308" s="203"/>
      <c r="Y308" s="203"/>
      <c r="Z308" s="203"/>
      <c r="AA308" s="197"/>
      <c r="AB308">
        <v>5</v>
      </c>
      <c r="AC308" t="s">
        <v>724</v>
      </c>
      <c r="AD308" t="s">
        <v>241</v>
      </c>
      <c r="AE308" t="str">
        <f t="shared" si="27"/>
        <v>VEG48</v>
      </c>
      <c r="AF308" t="str">
        <f t="shared" si="27"/>
        <v>Torma</v>
      </c>
    </row>
    <row r="309" spans="1:32" x14ac:dyDescent="0.3">
      <c r="A309" s="204" t="s">
        <v>242</v>
      </c>
      <c r="B309" s="205" t="s">
        <v>243</v>
      </c>
      <c r="C309" s="217" t="s">
        <v>86</v>
      </c>
      <c r="D309" s="191" t="str">
        <f t="shared" si="30"/>
        <v>Nem</v>
      </c>
      <c r="E309" s="191" t="str">
        <f t="shared" si="31"/>
        <v>Nem</v>
      </c>
      <c r="F309" s="196">
        <v>0.05</v>
      </c>
      <c r="G309" s="196">
        <v>2.31</v>
      </c>
      <c r="H309" s="196">
        <f t="shared" si="28"/>
        <v>2.36</v>
      </c>
      <c r="I309" s="206"/>
      <c r="J309" s="196"/>
      <c r="K309" s="197"/>
      <c r="L309" s="196">
        <v>0.05</v>
      </c>
      <c r="M309" s="196">
        <v>2.2574999999999998</v>
      </c>
      <c r="N309" s="196">
        <v>0.05</v>
      </c>
      <c r="O309" s="196">
        <f t="shared" si="29"/>
        <v>2.3574999999999995</v>
      </c>
      <c r="P309" s="197"/>
      <c r="Q309" s="206"/>
      <c r="R309" s="206"/>
      <c r="S309" s="206"/>
      <c r="T309" s="196"/>
      <c r="U309" s="197"/>
      <c r="V309" s="206"/>
      <c r="W309" s="203"/>
      <c r="X309" s="203"/>
      <c r="Y309" s="203"/>
      <c r="Z309" s="203"/>
      <c r="AA309" s="197"/>
      <c r="AB309">
        <v>5</v>
      </c>
      <c r="AC309" t="s">
        <v>724</v>
      </c>
      <c r="AD309" t="s">
        <v>243</v>
      </c>
      <c r="AE309" t="str">
        <f t="shared" si="27"/>
        <v>VEG49</v>
      </c>
      <c r="AF309" t="str">
        <f t="shared" si="27"/>
        <v>Pasztinák</v>
      </c>
    </row>
    <row r="310" spans="1:32" x14ac:dyDescent="0.3">
      <c r="A310" s="204" t="s">
        <v>668</v>
      </c>
      <c r="B310" s="205" t="s">
        <v>669</v>
      </c>
      <c r="C310" s="217" t="s">
        <v>86</v>
      </c>
      <c r="D310" s="191" t="str">
        <f t="shared" si="30"/>
        <v>Nem</v>
      </c>
      <c r="E310" s="191" t="str">
        <f t="shared" si="31"/>
        <v>Nem</v>
      </c>
      <c r="F310" s="196">
        <v>0.05</v>
      </c>
      <c r="G310" s="196">
        <v>2.31</v>
      </c>
      <c r="H310" s="196">
        <f t="shared" si="28"/>
        <v>2.36</v>
      </c>
      <c r="I310" s="206"/>
      <c r="J310" s="196"/>
      <c r="K310" s="197"/>
      <c r="L310" s="196">
        <v>0.05</v>
      </c>
      <c r="M310" s="196">
        <v>2.2574999999999998</v>
      </c>
      <c r="N310" s="196">
        <v>0.05</v>
      </c>
      <c r="O310" s="196">
        <f t="shared" si="29"/>
        <v>2.3574999999999995</v>
      </c>
      <c r="P310" s="197"/>
      <c r="Q310" s="206"/>
      <c r="R310" s="206"/>
      <c r="S310" s="206"/>
      <c r="T310" s="196"/>
      <c r="U310" s="197"/>
      <c r="V310" s="206"/>
      <c r="W310" s="203"/>
      <c r="X310" s="203"/>
      <c r="Y310" s="203"/>
      <c r="Z310" s="203"/>
      <c r="AA310" s="197"/>
      <c r="AB310">
        <v>5</v>
      </c>
      <c r="AC310" t="s">
        <v>724</v>
      </c>
      <c r="AD310" t="s">
        <v>669</v>
      </c>
      <c r="AE310" t="str">
        <f t="shared" si="27"/>
        <v>VEG50</v>
      </c>
      <c r="AF310" t="str">
        <f t="shared" si="27"/>
        <v>Újzélandi spenót</v>
      </c>
    </row>
    <row r="311" spans="1:32" x14ac:dyDescent="0.3">
      <c r="A311" s="204" t="s">
        <v>670</v>
      </c>
      <c r="B311" s="205" t="s">
        <v>671</v>
      </c>
      <c r="C311" s="217" t="s">
        <v>86</v>
      </c>
      <c r="D311" s="191" t="str">
        <f t="shared" si="30"/>
        <v>Nem</v>
      </c>
      <c r="E311" s="191" t="str">
        <f t="shared" si="31"/>
        <v>Nem</v>
      </c>
      <c r="F311" s="196">
        <v>0.05</v>
      </c>
      <c r="G311" s="196">
        <v>1.1000000000000001</v>
      </c>
      <c r="H311" s="196">
        <f t="shared" si="28"/>
        <v>1.1500000000000001</v>
      </c>
      <c r="I311" s="206"/>
      <c r="J311" s="196"/>
      <c r="K311" s="197"/>
      <c r="L311" s="196">
        <v>0.05</v>
      </c>
      <c r="M311" s="196">
        <v>1.05</v>
      </c>
      <c r="N311" s="196">
        <v>0.05</v>
      </c>
      <c r="O311" s="196">
        <f t="shared" si="29"/>
        <v>1.1500000000000001</v>
      </c>
      <c r="P311" s="197"/>
      <c r="Q311" s="206"/>
      <c r="R311" s="206"/>
      <c r="S311" s="206"/>
      <c r="T311" s="196"/>
      <c r="U311" s="197"/>
      <c r="V311" s="206"/>
      <c r="W311" s="203"/>
      <c r="X311" s="203"/>
      <c r="Y311" s="203"/>
      <c r="Z311" s="203"/>
      <c r="AA311" s="197"/>
      <c r="AB311">
        <v>5</v>
      </c>
      <c r="AC311" t="s">
        <v>724</v>
      </c>
      <c r="AD311" t="s">
        <v>671</v>
      </c>
      <c r="AE311" t="str">
        <f t="shared" si="27"/>
        <v>VEG51</v>
      </c>
      <c r="AF311" t="str">
        <f t="shared" si="27"/>
        <v>Mezei csibehúr</v>
      </c>
    </row>
    <row r="312" spans="1:32" x14ac:dyDescent="0.3">
      <c r="A312" s="204" t="s">
        <v>672</v>
      </c>
      <c r="B312" s="205" t="s">
        <v>673</v>
      </c>
      <c r="C312" s="217" t="s">
        <v>86</v>
      </c>
      <c r="D312" s="191" t="str">
        <f t="shared" si="30"/>
        <v>Nem</v>
      </c>
      <c r="E312" s="191" t="str">
        <f t="shared" si="31"/>
        <v>Nem</v>
      </c>
      <c r="F312" s="196">
        <v>0.05</v>
      </c>
      <c r="G312" s="196">
        <v>6.88</v>
      </c>
      <c r="H312" s="196">
        <f t="shared" si="28"/>
        <v>6.93</v>
      </c>
      <c r="I312" s="206"/>
      <c r="J312" s="196"/>
      <c r="K312" s="197"/>
      <c r="L312" s="196">
        <v>0.05</v>
      </c>
      <c r="M312" s="196">
        <v>6.8250000000000002</v>
      </c>
      <c r="N312" s="196">
        <v>0.05</v>
      </c>
      <c r="O312" s="196">
        <f t="shared" si="29"/>
        <v>6.9249999999999998</v>
      </c>
      <c r="P312" s="197"/>
      <c r="Q312" s="206"/>
      <c r="R312" s="206"/>
      <c r="S312" s="206"/>
      <c r="T312" s="196"/>
      <c r="U312" s="197"/>
      <c r="V312" s="206"/>
      <c r="W312" s="203"/>
      <c r="X312" s="203"/>
      <c r="Y312" s="203"/>
      <c r="Z312" s="203"/>
      <c r="AA312" s="197"/>
      <c r="AB312">
        <v>5</v>
      </c>
      <c r="AC312" t="s">
        <v>724</v>
      </c>
      <c r="AD312" t="s">
        <v>673</v>
      </c>
      <c r="AE312" t="str">
        <f t="shared" si="27"/>
        <v>VEG52</v>
      </c>
      <c r="AF312" t="str">
        <f t="shared" si="27"/>
        <v>Egyéb zöldség</v>
      </c>
    </row>
    <row r="313" spans="1:32" x14ac:dyDescent="0.3">
      <c r="A313" s="204" t="s">
        <v>244</v>
      </c>
      <c r="B313" s="205" t="s">
        <v>245</v>
      </c>
      <c r="C313" s="217" t="s">
        <v>86</v>
      </c>
      <c r="D313" s="191" t="str">
        <f t="shared" si="30"/>
        <v>Nem</v>
      </c>
      <c r="E313" s="191" t="str">
        <f t="shared" si="31"/>
        <v>Igen</v>
      </c>
      <c r="F313" s="196">
        <v>0.05</v>
      </c>
      <c r="G313" s="196">
        <v>3.08</v>
      </c>
      <c r="H313" s="196">
        <f t="shared" si="28"/>
        <v>3.13</v>
      </c>
      <c r="I313" s="196"/>
      <c r="J313" s="196">
        <v>1.94</v>
      </c>
      <c r="K313" s="197"/>
      <c r="L313" s="196">
        <v>0.05</v>
      </c>
      <c r="M313" s="196">
        <v>3.024</v>
      </c>
      <c r="N313" s="196">
        <v>0.05</v>
      </c>
      <c r="O313" s="196">
        <f t="shared" si="29"/>
        <v>3.1239999999999997</v>
      </c>
      <c r="P313" s="197"/>
      <c r="Q313" s="196"/>
      <c r="R313" s="196">
        <v>1.89</v>
      </c>
      <c r="S313" s="196">
        <v>0.05</v>
      </c>
      <c r="T313" s="196">
        <v>1.94</v>
      </c>
      <c r="U313" s="197"/>
      <c r="V313" s="206"/>
      <c r="W313" s="203"/>
      <c r="X313" s="203"/>
      <c r="Y313" s="203"/>
      <c r="Z313" s="203"/>
      <c r="AA313" s="197"/>
      <c r="AB313">
        <v>5</v>
      </c>
      <c r="AC313" t="s">
        <v>724</v>
      </c>
      <c r="AD313" t="s">
        <v>726</v>
      </c>
      <c r="AE313" t="str">
        <f t="shared" si="27"/>
        <v>VEG53</v>
      </c>
      <c r="AF313" t="str">
        <f t="shared" si="27"/>
        <v>Tavaszi vöröshagyma</v>
      </c>
    </row>
    <row r="314" spans="1:32" x14ac:dyDescent="0.3">
      <c r="A314" s="204" t="s">
        <v>674</v>
      </c>
      <c r="B314" s="205" t="s">
        <v>675</v>
      </c>
      <c r="C314" s="217" t="s">
        <v>86</v>
      </c>
      <c r="D314" s="191" t="str">
        <f t="shared" si="30"/>
        <v>Nem</v>
      </c>
      <c r="E314" s="191" t="str">
        <f t="shared" si="31"/>
        <v>Nem</v>
      </c>
      <c r="F314" s="196">
        <v>0.05</v>
      </c>
      <c r="G314" s="196">
        <v>1.21</v>
      </c>
      <c r="H314" s="196">
        <f t="shared" si="28"/>
        <v>1.26</v>
      </c>
      <c r="I314" s="206"/>
      <c r="J314" s="196"/>
      <c r="K314" s="197"/>
      <c r="L314" s="196">
        <v>0.05</v>
      </c>
      <c r="M314" s="196">
        <v>1.1550000000000002</v>
      </c>
      <c r="N314" s="196">
        <v>0.05</v>
      </c>
      <c r="O314" s="196">
        <f t="shared" si="29"/>
        <v>1.2550000000000003</v>
      </c>
      <c r="P314" s="197"/>
      <c r="Q314" s="206"/>
      <c r="R314" s="206"/>
      <c r="S314" s="206"/>
      <c r="T314" s="209"/>
      <c r="U314" s="197"/>
      <c r="V314" s="206"/>
      <c r="W314" s="203"/>
      <c r="X314" s="203"/>
      <c r="Y314" s="203"/>
      <c r="Z314" s="203"/>
      <c r="AA314" s="197"/>
      <c r="AB314">
        <v>5</v>
      </c>
      <c r="AC314" t="s">
        <v>724</v>
      </c>
      <c r="AD314" t="s">
        <v>729</v>
      </c>
      <c r="AE314" t="str">
        <f t="shared" ref="AE314:AF315" si="32">A314</f>
        <v>VEG54</v>
      </c>
      <c r="AF314" t="str">
        <f t="shared" si="32"/>
        <v>Batáta (édesburgonya)</v>
      </c>
    </row>
    <row r="315" spans="1:32" x14ac:dyDescent="0.3">
      <c r="A315" s="204" t="s">
        <v>676</v>
      </c>
      <c r="B315" s="205" t="s">
        <v>677</v>
      </c>
      <c r="C315" s="217" t="s">
        <v>86</v>
      </c>
      <c r="D315" s="191" t="str">
        <f t="shared" si="30"/>
        <v>Nem</v>
      </c>
      <c r="E315" s="191" t="str">
        <f t="shared" si="31"/>
        <v>Nem</v>
      </c>
      <c r="F315" s="196">
        <v>0.05</v>
      </c>
      <c r="G315" s="196">
        <v>2.31</v>
      </c>
      <c r="H315" s="196">
        <f t="shared" si="28"/>
        <v>2.36</v>
      </c>
      <c r="I315" s="206"/>
      <c r="J315" s="196"/>
      <c r="K315" s="197"/>
      <c r="L315" s="196">
        <v>0.05</v>
      </c>
      <c r="M315" s="196">
        <v>2.2574999999999998</v>
      </c>
      <c r="N315" s="196">
        <v>0.05</v>
      </c>
      <c r="O315" s="196">
        <f t="shared" si="29"/>
        <v>2.3574999999999995</v>
      </c>
      <c r="P315" s="197"/>
      <c r="Q315" s="206"/>
      <c r="R315" s="206"/>
      <c r="S315" s="206"/>
      <c r="T315" s="209"/>
      <c r="U315" s="197"/>
      <c r="V315" s="206"/>
      <c r="W315" s="203"/>
      <c r="X315" s="203"/>
      <c r="Y315" s="203"/>
      <c r="Z315" s="203"/>
      <c r="AA315" s="197"/>
      <c r="AB315">
        <v>5</v>
      </c>
      <c r="AC315" t="s">
        <v>724</v>
      </c>
      <c r="AD315" t="s">
        <v>730</v>
      </c>
      <c r="AE315" t="str">
        <f t="shared" si="32"/>
        <v>VEG55</v>
      </c>
      <c r="AF315" t="str">
        <f t="shared" si="32"/>
        <v>Borsmustár (rukkola)</v>
      </c>
    </row>
  </sheetData>
  <mergeCells count="38">
    <mergeCell ref="W3:W4"/>
    <mergeCell ref="X3:X4"/>
    <mergeCell ref="Y3:Y4"/>
    <mergeCell ref="W2:Y2"/>
    <mergeCell ref="AE2:AE4"/>
    <mergeCell ref="AF2:AF4"/>
    <mergeCell ref="AD2:AD4"/>
    <mergeCell ref="AB1:AD1"/>
    <mergeCell ref="AB2:AB4"/>
    <mergeCell ref="AC2:AC4"/>
    <mergeCell ref="C1:E2"/>
    <mergeCell ref="V3:V4"/>
    <mergeCell ref="C3:C4"/>
    <mergeCell ref="D3:D4"/>
    <mergeCell ref="E3:E4"/>
    <mergeCell ref="O3:O4"/>
    <mergeCell ref="R3:R4"/>
    <mergeCell ref="S3:S4"/>
    <mergeCell ref="T3:T4"/>
    <mergeCell ref="L3:L4"/>
    <mergeCell ref="M3:M4"/>
    <mergeCell ref="N3:N4"/>
    <mergeCell ref="A1:A4"/>
    <mergeCell ref="B1:B4"/>
    <mergeCell ref="F1:J1"/>
    <mergeCell ref="L1:T1"/>
    <mergeCell ref="V1:Z1"/>
    <mergeCell ref="F2:H2"/>
    <mergeCell ref="I2:J2"/>
    <mergeCell ref="L2:O2"/>
    <mergeCell ref="Q2:Q4"/>
    <mergeCell ref="R2:T2"/>
    <mergeCell ref="Z2:Z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N135"/>
  <sheetViews>
    <sheetView zoomScale="70" zoomScaleNormal="70" workbookViewId="0">
      <selection activeCell="A6" sqref="A6"/>
    </sheetView>
  </sheetViews>
  <sheetFormatPr defaultRowHeight="14.4" x14ac:dyDescent="0.3"/>
  <cols>
    <col min="1" max="1" width="25.6640625" customWidth="1"/>
    <col min="2" max="2" width="3" customWidth="1"/>
    <col min="3" max="3" width="28" customWidth="1"/>
    <col min="4" max="4" width="3" customWidth="1"/>
    <col min="5" max="5" width="41.6640625" customWidth="1"/>
    <col min="6" max="6" width="6.6640625" customWidth="1"/>
    <col min="7" max="7" width="24.6640625" bestFit="1" customWidth="1"/>
    <col min="8" max="8" width="3.44140625" customWidth="1"/>
    <col min="9" max="9" width="49.6640625" bestFit="1" customWidth="1"/>
    <col min="10" max="10" width="3.33203125" customWidth="1"/>
    <col min="11" max="11" width="27" customWidth="1"/>
    <col min="12" max="12" width="4.88671875" customWidth="1"/>
    <col min="13" max="13" width="30.44140625" customWidth="1"/>
  </cols>
  <sheetData>
    <row r="1" spans="1:14" x14ac:dyDescent="0.3">
      <c r="A1" s="39" t="s">
        <v>737</v>
      </c>
      <c r="B1" s="39"/>
      <c r="C1" s="39" t="s">
        <v>738</v>
      </c>
      <c r="E1" s="39" t="s">
        <v>739</v>
      </c>
      <c r="G1" s="39" t="s">
        <v>695</v>
      </c>
      <c r="I1" s="39" t="s">
        <v>741</v>
      </c>
      <c r="K1" s="39" t="s">
        <v>724</v>
      </c>
      <c r="M1" s="39" t="s">
        <v>785</v>
      </c>
    </row>
    <row r="2" spans="1:14" x14ac:dyDescent="0.3">
      <c r="A2" t="s">
        <v>738</v>
      </c>
      <c r="C2" t="s">
        <v>740</v>
      </c>
      <c r="E2" t="s">
        <v>740</v>
      </c>
      <c r="G2" t="s">
        <v>740</v>
      </c>
      <c r="I2" t="s">
        <v>740</v>
      </c>
      <c r="K2" t="s">
        <v>740</v>
      </c>
      <c r="M2" t="s">
        <v>787</v>
      </c>
      <c r="N2" t="s">
        <v>788</v>
      </c>
    </row>
    <row r="3" spans="1:14" x14ac:dyDescent="0.3">
      <c r="A3" t="s">
        <v>739</v>
      </c>
      <c r="C3" t="s">
        <v>24</v>
      </c>
      <c r="E3" t="s">
        <v>413</v>
      </c>
      <c r="G3" t="s">
        <v>305</v>
      </c>
      <c r="I3" t="s">
        <v>257</v>
      </c>
      <c r="K3" t="s">
        <v>653</v>
      </c>
      <c r="M3" s="171">
        <v>0</v>
      </c>
      <c r="N3">
        <v>1</v>
      </c>
    </row>
    <row r="4" spans="1:14" x14ac:dyDescent="0.3">
      <c r="A4" t="s">
        <v>695</v>
      </c>
      <c r="C4" t="s">
        <v>22</v>
      </c>
      <c r="E4" t="s">
        <v>549</v>
      </c>
      <c r="G4" t="s">
        <v>307</v>
      </c>
      <c r="I4" t="s">
        <v>137</v>
      </c>
      <c r="K4" t="s">
        <v>675</v>
      </c>
      <c r="M4" s="37">
        <v>0.1</v>
      </c>
      <c r="N4">
        <v>1.1599999999999999</v>
      </c>
    </row>
    <row r="5" spans="1:14" x14ac:dyDescent="0.3">
      <c r="A5" t="s">
        <v>741</v>
      </c>
      <c r="C5" t="s">
        <v>10</v>
      </c>
      <c r="E5" t="s">
        <v>405</v>
      </c>
      <c r="G5" t="s">
        <v>353</v>
      </c>
      <c r="I5" t="s">
        <v>469</v>
      </c>
      <c r="K5" t="s">
        <v>631</v>
      </c>
      <c r="M5" s="37">
        <v>0.2</v>
      </c>
      <c r="N5">
        <v>1.32</v>
      </c>
    </row>
    <row r="6" spans="1:14" x14ac:dyDescent="0.3">
      <c r="A6" t="s">
        <v>724</v>
      </c>
      <c r="C6" t="s">
        <v>20</v>
      </c>
      <c r="E6" t="s">
        <v>147</v>
      </c>
      <c r="G6" t="s">
        <v>369</v>
      </c>
      <c r="I6" t="s">
        <v>303</v>
      </c>
      <c r="K6" t="s">
        <v>677</v>
      </c>
      <c r="M6" s="37">
        <v>0.3</v>
      </c>
      <c r="N6">
        <v>1.48</v>
      </c>
    </row>
    <row r="7" spans="1:14" x14ac:dyDescent="0.3">
      <c r="A7" t="s">
        <v>84</v>
      </c>
      <c r="C7" t="s">
        <v>0</v>
      </c>
      <c r="E7" t="s">
        <v>541</v>
      </c>
      <c r="G7" t="s">
        <v>371</v>
      </c>
      <c r="I7" t="s">
        <v>145</v>
      </c>
      <c r="K7" t="s">
        <v>191</v>
      </c>
      <c r="M7" s="37">
        <v>0.4</v>
      </c>
      <c r="N7">
        <v>1.64</v>
      </c>
    </row>
    <row r="8" spans="1:14" x14ac:dyDescent="0.3">
      <c r="C8" t="s">
        <v>12</v>
      </c>
      <c r="E8" t="s">
        <v>505</v>
      </c>
      <c r="G8" t="s">
        <v>349</v>
      </c>
      <c r="I8" t="s">
        <v>301</v>
      </c>
      <c r="K8" t="s">
        <v>239</v>
      </c>
      <c r="M8" s="37">
        <v>0.5</v>
      </c>
      <c r="N8">
        <v>1.8</v>
      </c>
    </row>
    <row r="9" spans="1:14" x14ac:dyDescent="0.3">
      <c r="C9" t="s">
        <v>28</v>
      </c>
      <c r="E9" t="s">
        <v>173</v>
      </c>
      <c r="G9" t="s">
        <v>341</v>
      </c>
      <c r="I9" t="s">
        <v>619</v>
      </c>
      <c r="K9" t="s">
        <v>231</v>
      </c>
    </row>
    <row r="10" spans="1:14" x14ac:dyDescent="0.3">
      <c r="C10" t="s">
        <v>14</v>
      </c>
      <c r="E10" t="s">
        <v>515</v>
      </c>
      <c r="G10" t="s">
        <v>373</v>
      </c>
      <c r="I10" t="s">
        <v>293</v>
      </c>
      <c r="K10" t="s">
        <v>201</v>
      </c>
    </row>
    <row r="11" spans="1:14" x14ac:dyDescent="0.3">
      <c r="C11" t="s">
        <v>16</v>
      </c>
      <c r="E11" t="s">
        <v>60</v>
      </c>
      <c r="G11" t="s">
        <v>379</v>
      </c>
      <c r="I11" t="s">
        <v>255</v>
      </c>
      <c r="K11" t="s">
        <v>227</v>
      </c>
    </row>
    <row r="12" spans="1:14" x14ac:dyDescent="0.3">
      <c r="C12" t="s">
        <v>18</v>
      </c>
      <c r="E12" t="s">
        <v>68</v>
      </c>
      <c r="G12" t="s">
        <v>355</v>
      </c>
      <c r="I12" t="s">
        <v>143</v>
      </c>
      <c r="K12" t="s">
        <v>659</v>
      </c>
    </row>
    <row r="13" spans="1:14" x14ac:dyDescent="0.3">
      <c r="C13" t="s">
        <v>53</v>
      </c>
      <c r="E13" t="s">
        <v>545</v>
      </c>
      <c r="G13" t="s">
        <v>375</v>
      </c>
      <c r="I13" t="s">
        <v>623</v>
      </c>
      <c r="K13" t="s">
        <v>673</v>
      </c>
    </row>
    <row r="14" spans="1:14" x14ac:dyDescent="0.3">
      <c r="C14" t="s">
        <v>131</v>
      </c>
      <c r="E14" t="s">
        <v>281</v>
      </c>
      <c r="G14" t="s">
        <v>339</v>
      </c>
      <c r="I14" t="s">
        <v>625</v>
      </c>
      <c r="K14" t="s">
        <v>651</v>
      </c>
    </row>
    <row r="15" spans="1:14" x14ac:dyDescent="0.3">
      <c r="C15" t="s">
        <v>127</v>
      </c>
      <c r="E15" t="s">
        <v>439</v>
      </c>
      <c r="G15" t="s">
        <v>311</v>
      </c>
      <c r="I15" t="s">
        <v>629</v>
      </c>
      <c r="K15" t="s">
        <v>193</v>
      </c>
    </row>
    <row r="16" spans="1:14" x14ac:dyDescent="0.3">
      <c r="C16" t="s">
        <v>129</v>
      </c>
      <c r="E16" t="s">
        <v>561</v>
      </c>
      <c r="G16" t="s">
        <v>337</v>
      </c>
      <c r="I16" t="s">
        <v>253</v>
      </c>
      <c r="K16" t="s">
        <v>649</v>
      </c>
    </row>
    <row r="17" spans="3:11" x14ac:dyDescent="0.3">
      <c r="C17" t="s">
        <v>123</v>
      </c>
      <c r="E17" t="s">
        <v>385</v>
      </c>
      <c r="G17" t="s">
        <v>381</v>
      </c>
      <c r="I17" t="s">
        <v>627</v>
      </c>
      <c r="K17" t="s">
        <v>667</v>
      </c>
    </row>
    <row r="18" spans="3:11" x14ac:dyDescent="0.3">
      <c r="C18" t="s">
        <v>125</v>
      </c>
      <c r="E18" t="s">
        <v>387</v>
      </c>
      <c r="G18" t="s">
        <v>315</v>
      </c>
      <c r="I18" t="s">
        <v>155</v>
      </c>
      <c r="K18" t="s">
        <v>219</v>
      </c>
    </row>
    <row r="19" spans="3:11" x14ac:dyDescent="0.3">
      <c r="C19" t="s">
        <v>26</v>
      </c>
      <c r="E19" t="s">
        <v>535</v>
      </c>
      <c r="G19" t="s">
        <v>317</v>
      </c>
      <c r="I19" t="s">
        <v>617</v>
      </c>
      <c r="K19" t="s">
        <v>235</v>
      </c>
    </row>
    <row r="20" spans="3:11" x14ac:dyDescent="0.3">
      <c r="C20" t="s">
        <v>4</v>
      </c>
      <c r="E20" t="s">
        <v>391</v>
      </c>
      <c r="G20" t="s">
        <v>383</v>
      </c>
      <c r="I20" t="s">
        <v>149</v>
      </c>
      <c r="K20" t="s">
        <v>661</v>
      </c>
    </row>
    <row r="21" spans="3:11" x14ac:dyDescent="0.3">
      <c r="C21" t="s">
        <v>6</v>
      </c>
      <c r="E21" t="s">
        <v>389</v>
      </c>
      <c r="G21" t="s">
        <v>309</v>
      </c>
      <c r="I21" t="s">
        <v>479</v>
      </c>
      <c r="K21" t="s">
        <v>223</v>
      </c>
    </row>
    <row r="22" spans="3:11" x14ac:dyDescent="0.3">
      <c r="C22" t="s">
        <v>8</v>
      </c>
      <c r="E22" t="s">
        <v>507</v>
      </c>
      <c r="G22" t="s">
        <v>351</v>
      </c>
      <c r="I22" t="s">
        <v>133</v>
      </c>
      <c r="K22" t="s">
        <v>635</v>
      </c>
    </row>
    <row r="23" spans="3:11" x14ac:dyDescent="0.3">
      <c r="C23" t="s">
        <v>35</v>
      </c>
      <c r="E23" t="s">
        <v>159</v>
      </c>
      <c r="G23" t="s">
        <v>361</v>
      </c>
      <c r="I23" t="s">
        <v>481</v>
      </c>
      <c r="K23" t="s">
        <v>189</v>
      </c>
    </row>
    <row r="24" spans="3:11" x14ac:dyDescent="0.3">
      <c r="C24" t="s">
        <v>84</v>
      </c>
      <c r="E24" t="s">
        <v>539</v>
      </c>
      <c r="G24" t="s">
        <v>367</v>
      </c>
      <c r="I24" t="s">
        <v>277</v>
      </c>
      <c r="K24" t="s">
        <v>195</v>
      </c>
    </row>
    <row r="25" spans="3:11" x14ac:dyDescent="0.3">
      <c r="E25" t="s">
        <v>407</v>
      </c>
      <c r="G25" t="s">
        <v>357</v>
      </c>
      <c r="I25" t="s">
        <v>475</v>
      </c>
      <c r="K25" t="s">
        <v>637</v>
      </c>
    </row>
    <row r="26" spans="3:11" x14ac:dyDescent="0.3">
      <c r="E26" t="s">
        <v>585</v>
      </c>
      <c r="G26" t="s">
        <v>331</v>
      </c>
      <c r="I26" t="s">
        <v>275</v>
      </c>
      <c r="K26" t="s">
        <v>645</v>
      </c>
    </row>
    <row r="27" spans="3:11" x14ac:dyDescent="0.3">
      <c r="E27" t="s">
        <v>587</v>
      </c>
      <c r="G27" t="s">
        <v>345</v>
      </c>
      <c r="I27" t="s">
        <v>267</v>
      </c>
      <c r="K27" t="s">
        <v>647</v>
      </c>
    </row>
    <row r="28" spans="3:11" x14ac:dyDescent="0.3">
      <c r="E28" t="s">
        <v>589</v>
      </c>
      <c r="G28" t="s">
        <v>319</v>
      </c>
      <c r="I28" t="s">
        <v>485</v>
      </c>
      <c r="K28" t="s">
        <v>671</v>
      </c>
    </row>
    <row r="29" spans="3:11" x14ac:dyDescent="0.3">
      <c r="E29" t="s">
        <v>419</v>
      </c>
      <c r="G29" t="s">
        <v>333</v>
      </c>
      <c r="I29" t="s">
        <v>483</v>
      </c>
      <c r="K29" t="s">
        <v>225</v>
      </c>
    </row>
    <row r="30" spans="3:11" x14ac:dyDescent="0.3">
      <c r="E30" t="s">
        <v>161</v>
      </c>
      <c r="G30" t="s">
        <v>321</v>
      </c>
      <c r="I30" t="s">
        <v>487</v>
      </c>
      <c r="K30" t="s">
        <v>641</v>
      </c>
    </row>
    <row r="31" spans="3:11" x14ac:dyDescent="0.3">
      <c r="E31" t="s">
        <v>527</v>
      </c>
      <c r="G31" t="s">
        <v>359</v>
      </c>
      <c r="I31" t="s">
        <v>477</v>
      </c>
      <c r="K31" t="s">
        <v>203</v>
      </c>
    </row>
    <row r="32" spans="3:11" x14ac:dyDescent="0.3">
      <c r="E32" t="s">
        <v>157</v>
      </c>
      <c r="G32" t="s">
        <v>323</v>
      </c>
      <c r="I32" t="s">
        <v>261</v>
      </c>
      <c r="K32" t="s">
        <v>665</v>
      </c>
    </row>
    <row r="33" spans="5:11" x14ac:dyDescent="0.3">
      <c r="E33" t="s">
        <v>543</v>
      </c>
      <c r="G33" t="s">
        <v>325</v>
      </c>
      <c r="I33" t="s">
        <v>135</v>
      </c>
      <c r="K33" t="s">
        <v>233</v>
      </c>
    </row>
    <row r="34" spans="5:11" x14ac:dyDescent="0.3">
      <c r="E34" t="s">
        <v>581</v>
      </c>
      <c r="G34" t="s">
        <v>377</v>
      </c>
      <c r="I34" t="s">
        <v>271</v>
      </c>
      <c r="K34" t="s">
        <v>215</v>
      </c>
    </row>
    <row r="35" spans="5:11" x14ac:dyDescent="0.3">
      <c r="E35" t="s">
        <v>453</v>
      </c>
      <c r="G35" t="s">
        <v>365</v>
      </c>
      <c r="I35" t="s">
        <v>273</v>
      </c>
      <c r="K35" t="s">
        <v>243</v>
      </c>
    </row>
    <row r="36" spans="5:11" x14ac:dyDescent="0.3">
      <c r="E36" t="s">
        <v>451</v>
      </c>
      <c r="G36" t="s">
        <v>343</v>
      </c>
      <c r="I36" t="s">
        <v>269</v>
      </c>
      <c r="K36" t="s">
        <v>211</v>
      </c>
    </row>
    <row r="37" spans="5:11" x14ac:dyDescent="0.3">
      <c r="E37" t="s">
        <v>503</v>
      </c>
      <c r="G37" t="s">
        <v>329</v>
      </c>
      <c r="I37" t="s">
        <v>265</v>
      </c>
      <c r="K37" t="s">
        <v>213</v>
      </c>
    </row>
    <row r="38" spans="5:11" x14ac:dyDescent="0.3">
      <c r="E38" t="s">
        <v>445</v>
      </c>
      <c r="G38" t="s">
        <v>363</v>
      </c>
      <c r="I38" t="s">
        <v>279</v>
      </c>
      <c r="K38" t="s">
        <v>639</v>
      </c>
    </row>
    <row r="39" spans="5:11" x14ac:dyDescent="0.3">
      <c r="E39" t="s">
        <v>571</v>
      </c>
      <c r="G39" t="s">
        <v>347</v>
      </c>
      <c r="I39" t="s">
        <v>259</v>
      </c>
      <c r="K39" t="s">
        <v>657</v>
      </c>
    </row>
    <row r="40" spans="5:11" x14ac:dyDescent="0.3">
      <c r="E40" t="s">
        <v>171</v>
      </c>
      <c r="G40" t="s">
        <v>335</v>
      </c>
      <c r="I40" t="s">
        <v>471</v>
      </c>
      <c r="K40" t="s">
        <v>237</v>
      </c>
    </row>
    <row r="41" spans="5:11" x14ac:dyDescent="0.3">
      <c r="E41" t="s">
        <v>167</v>
      </c>
      <c r="G41" t="s">
        <v>313</v>
      </c>
      <c r="I41" t="s">
        <v>263</v>
      </c>
      <c r="K41" t="s">
        <v>205</v>
      </c>
    </row>
    <row r="42" spans="5:11" x14ac:dyDescent="0.3">
      <c r="E42" t="s">
        <v>551</v>
      </c>
      <c r="G42" t="s">
        <v>327</v>
      </c>
      <c r="I42" t="s">
        <v>473</v>
      </c>
      <c r="K42" t="s">
        <v>655</v>
      </c>
    </row>
    <row r="43" spans="5:11" x14ac:dyDescent="0.3">
      <c r="E43" t="s">
        <v>583</v>
      </c>
      <c r="G43" t="s">
        <v>84</v>
      </c>
      <c r="I43" t="s">
        <v>467</v>
      </c>
      <c r="K43" t="s">
        <v>209</v>
      </c>
    </row>
    <row r="44" spans="5:11" x14ac:dyDescent="0.3">
      <c r="E44" t="s">
        <v>525</v>
      </c>
      <c r="I44" t="s">
        <v>285</v>
      </c>
      <c r="K44" t="s">
        <v>229</v>
      </c>
    </row>
    <row r="45" spans="5:11" x14ac:dyDescent="0.3">
      <c r="E45" t="s">
        <v>523</v>
      </c>
      <c r="I45" t="s">
        <v>621</v>
      </c>
      <c r="K45" t="s">
        <v>207</v>
      </c>
    </row>
    <row r="46" spans="5:11" x14ac:dyDescent="0.3">
      <c r="E46" t="s">
        <v>565</v>
      </c>
      <c r="I46" t="s">
        <v>139</v>
      </c>
      <c r="K46" t="s">
        <v>221</v>
      </c>
    </row>
    <row r="47" spans="5:11" x14ac:dyDescent="0.3">
      <c r="E47" t="s">
        <v>597</v>
      </c>
      <c r="I47" t="s">
        <v>249</v>
      </c>
      <c r="K47" t="s">
        <v>633</v>
      </c>
    </row>
    <row r="48" spans="5:11" x14ac:dyDescent="0.3">
      <c r="E48" t="s">
        <v>599</v>
      </c>
      <c r="I48" t="s">
        <v>297</v>
      </c>
      <c r="K48" t="s">
        <v>643</v>
      </c>
    </row>
    <row r="49" spans="5:11" x14ac:dyDescent="0.3">
      <c r="E49" t="s">
        <v>601</v>
      </c>
      <c r="I49" t="s">
        <v>299</v>
      </c>
      <c r="K49" t="s">
        <v>245</v>
      </c>
    </row>
    <row r="50" spans="5:11" x14ac:dyDescent="0.3">
      <c r="E50" t="s">
        <v>447</v>
      </c>
      <c r="I50" t="s">
        <v>141</v>
      </c>
      <c r="K50" t="s">
        <v>241</v>
      </c>
    </row>
    <row r="51" spans="5:11" x14ac:dyDescent="0.3">
      <c r="E51" t="s">
        <v>529</v>
      </c>
      <c r="I51" t="s">
        <v>295</v>
      </c>
      <c r="K51" t="s">
        <v>217</v>
      </c>
    </row>
    <row r="52" spans="5:11" x14ac:dyDescent="0.3">
      <c r="E52" t="s">
        <v>531</v>
      </c>
      <c r="I52" t="s">
        <v>291</v>
      </c>
      <c r="K52" t="s">
        <v>669</v>
      </c>
    </row>
    <row r="53" spans="5:11" x14ac:dyDescent="0.3">
      <c r="E53" t="s">
        <v>533</v>
      </c>
      <c r="I53" t="s">
        <v>287</v>
      </c>
      <c r="K53" t="s">
        <v>197</v>
      </c>
    </row>
    <row r="54" spans="5:11" x14ac:dyDescent="0.3">
      <c r="E54" t="s">
        <v>399</v>
      </c>
      <c r="I54" t="s">
        <v>283</v>
      </c>
      <c r="K54" t="s">
        <v>199</v>
      </c>
    </row>
    <row r="55" spans="5:11" x14ac:dyDescent="0.3">
      <c r="E55" t="s">
        <v>409</v>
      </c>
      <c r="I55" t="s">
        <v>251</v>
      </c>
      <c r="K55" t="s">
        <v>663</v>
      </c>
    </row>
    <row r="56" spans="5:11" x14ac:dyDescent="0.3">
      <c r="E56" t="s">
        <v>429</v>
      </c>
      <c r="I56" t="s">
        <v>247</v>
      </c>
      <c r="K56" t="s">
        <v>84</v>
      </c>
    </row>
    <row r="57" spans="5:11" x14ac:dyDescent="0.3">
      <c r="E57" t="s">
        <v>187</v>
      </c>
      <c r="I57" t="s">
        <v>153</v>
      </c>
    </row>
    <row r="58" spans="5:11" x14ac:dyDescent="0.3">
      <c r="E58" t="s">
        <v>553</v>
      </c>
      <c r="I58" t="s">
        <v>461</v>
      </c>
    </row>
    <row r="59" spans="5:11" x14ac:dyDescent="0.3">
      <c r="E59" t="s">
        <v>181</v>
      </c>
      <c r="I59" t="s">
        <v>613</v>
      </c>
    </row>
    <row r="60" spans="5:11" x14ac:dyDescent="0.3">
      <c r="E60" t="s">
        <v>415</v>
      </c>
      <c r="I60" t="s">
        <v>289</v>
      </c>
    </row>
    <row r="61" spans="5:11" x14ac:dyDescent="0.3">
      <c r="E61" t="s">
        <v>459</v>
      </c>
      <c r="I61" t="s">
        <v>151</v>
      </c>
    </row>
    <row r="62" spans="5:11" x14ac:dyDescent="0.3">
      <c r="E62" t="s">
        <v>393</v>
      </c>
      <c r="I62" t="s">
        <v>463</v>
      </c>
    </row>
    <row r="63" spans="5:11" x14ac:dyDescent="0.3">
      <c r="E63" t="s">
        <v>395</v>
      </c>
      <c r="I63" t="s">
        <v>615</v>
      </c>
    </row>
    <row r="64" spans="5:11" x14ac:dyDescent="0.3">
      <c r="E64" t="s">
        <v>397</v>
      </c>
      <c r="I64" t="s">
        <v>465</v>
      </c>
    </row>
    <row r="65" spans="5:9" x14ac:dyDescent="0.3">
      <c r="E65" t="s">
        <v>577</v>
      </c>
      <c r="I65" t="s">
        <v>84</v>
      </c>
    </row>
    <row r="66" spans="5:9" x14ac:dyDescent="0.3">
      <c r="E66" t="s">
        <v>771</v>
      </c>
    </row>
    <row r="67" spans="5:9" x14ac:dyDescent="0.3">
      <c r="E67" t="s">
        <v>769</v>
      </c>
    </row>
    <row r="68" spans="5:9" x14ac:dyDescent="0.3">
      <c r="E68" t="s">
        <v>175</v>
      </c>
    </row>
    <row r="69" spans="5:9" x14ac:dyDescent="0.3">
      <c r="E69" t="s">
        <v>449</v>
      </c>
    </row>
    <row r="70" spans="5:9" x14ac:dyDescent="0.3">
      <c r="E70" t="s">
        <v>557</v>
      </c>
    </row>
    <row r="71" spans="5:9" x14ac:dyDescent="0.3">
      <c r="E71" t="s">
        <v>513</v>
      </c>
    </row>
    <row r="72" spans="5:9" x14ac:dyDescent="0.3">
      <c r="E72" t="s">
        <v>441</v>
      </c>
    </row>
    <row r="73" spans="5:9" x14ac:dyDescent="0.3">
      <c r="E73" t="s">
        <v>563</v>
      </c>
    </row>
    <row r="74" spans="5:9" x14ac:dyDescent="0.3">
      <c r="E74" t="s">
        <v>499</v>
      </c>
    </row>
    <row r="75" spans="5:9" x14ac:dyDescent="0.3">
      <c r="E75" t="s">
        <v>84</v>
      </c>
    </row>
    <row r="76" spans="5:9" x14ac:dyDescent="0.3">
      <c r="E76" t="s">
        <v>425</v>
      </c>
    </row>
    <row r="77" spans="5:9" x14ac:dyDescent="0.3">
      <c r="E77" t="s">
        <v>491</v>
      </c>
    </row>
    <row r="78" spans="5:9" x14ac:dyDescent="0.3">
      <c r="E78" t="s">
        <v>64</v>
      </c>
    </row>
    <row r="79" spans="5:9" x14ac:dyDescent="0.3">
      <c r="E79" t="s">
        <v>547</v>
      </c>
    </row>
    <row r="80" spans="5:9" x14ac:dyDescent="0.3">
      <c r="E80" t="s">
        <v>537</v>
      </c>
    </row>
    <row r="81" spans="5:5" x14ac:dyDescent="0.3">
      <c r="E81" t="s">
        <v>76</v>
      </c>
    </row>
    <row r="82" spans="5:5" x14ac:dyDescent="0.3">
      <c r="E82" t="s">
        <v>169</v>
      </c>
    </row>
    <row r="83" spans="5:5" x14ac:dyDescent="0.3">
      <c r="E83" t="s">
        <v>177</v>
      </c>
    </row>
    <row r="84" spans="5:5" x14ac:dyDescent="0.3">
      <c r="E84" t="s">
        <v>607</v>
      </c>
    </row>
    <row r="85" spans="5:5" x14ac:dyDescent="0.3">
      <c r="E85" t="s">
        <v>509</v>
      </c>
    </row>
    <row r="86" spans="5:5" x14ac:dyDescent="0.3">
      <c r="E86" t="s">
        <v>411</v>
      </c>
    </row>
    <row r="87" spans="5:5" x14ac:dyDescent="0.3">
      <c r="E87" t="s">
        <v>511</v>
      </c>
    </row>
    <row r="88" spans="5:5" x14ac:dyDescent="0.3">
      <c r="E88" t="s">
        <v>431</v>
      </c>
    </row>
    <row r="89" spans="5:5" x14ac:dyDescent="0.3">
      <c r="E89" t="s">
        <v>165</v>
      </c>
    </row>
    <row r="90" spans="5:5" x14ac:dyDescent="0.3">
      <c r="E90" t="s">
        <v>567</v>
      </c>
    </row>
    <row r="91" spans="5:5" x14ac:dyDescent="0.3">
      <c r="E91" t="s">
        <v>573</v>
      </c>
    </row>
    <row r="92" spans="5:5" x14ac:dyDescent="0.3">
      <c r="E92" t="s">
        <v>555</v>
      </c>
    </row>
    <row r="93" spans="5:5" x14ac:dyDescent="0.3">
      <c r="E93" t="s">
        <v>495</v>
      </c>
    </row>
    <row r="94" spans="5:5" x14ac:dyDescent="0.3">
      <c r="E94" t="s">
        <v>82</v>
      </c>
    </row>
    <row r="95" spans="5:5" x14ac:dyDescent="0.3">
      <c r="E95" t="s">
        <v>493</v>
      </c>
    </row>
    <row r="96" spans="5:5" x14ac:dyDescent="0.3">
      <c r="E96" t="s">
        <v>591</v>
      </c>
    </row>
    <row r="97" spans="5:5" x14ac:dyDescent="0.3">
      <c r="E97" t="s">
        <v>593</v>
      </c>
    </row>
    <row r="98" spans="5:5" x14ac:dyDescent="0.3">
      <c r="E98" t="s">
        <v>595</v>
      </c>
    </row>
    <row r="99" spans="5:5" x14ac:dyDescent="0.3">
      <c r="E99" t="s">
        <v>417</v>
      </c>
    </row>
    <row r="100" spans="5:5" x14ac:dyDescent="0.3">
      <c r="E100" t="s">
        <v>401</v>
      </c>
    </row>
    <row r="101" spans="5:5" x14ac:dyDescent="0.3">
      <c r="E101" t="s">
        <v>517</v>
      </c>
    </row>
    <row r="102" spans="5:5" x14ac:dyDescent="0.3">
      <c r="E102" t="s">
        <v>519</v>
      </c>
    </row>
    <row r="103" spans="5:5" x14ac:dyDescent="0.3">
      <c r="E103" t="s">
        <v>70</v>
      </c>
    </row>
    <row r="104" spans="5:5" x14ac:dyDescent="0.3">
      <c r="E104" t="s">
        <v>559</v>
      </c>
    </row>
    <row r="105" spans="5:5" x14ac:dyDescent="0.3">
      <c r="E105" t="s">
        <v>183</v>
      </c>
    </row>
    <row r="106" spans="5:5" x14ac:dyDescent="0.3">
      <c r="E106" t="s">
        <v>179</v>
      </c>
    </row>
    <row r="107" spans="5:5" x14ac:dyDescent="0.3">
      <c r="E107" t="s">
        <v>423</v>
      </c>
    </row>
    <row r="108" spans="5:5" x14ac:dyDescent="0.3">
      <c r="E108" t="s">
        <v>609</v>
      </c>
    </row>
    <row r="109" spans="5:5" x14ac:dyDescent="0.3">
      <c r="E109" t="s">
        <v>72</v>
      </c>
    </row>
    <row r="110" spans="5:5" x14ac:dyDescent="0.3">
      <c r="E110" t="s">
        <v>427</v>
      </c>
    </row>
    <row r="111" spans="5:5" x14ac:dyDescent="0.3">
      <c r="E111" t="s">
        <v>489</v>
      </c>
    </row>
    <row r="112" spans="5:5" x14ac:dyDescent="0.3">
      <c r="E112" t="s">
        <v>611</v>
      </c>
    </row>
    <row r="113" spans="5:5" x14ac:dyDescent="0.3">
      <c r="E113" t="s">
        <v>457</v>
      </c>
    </row>
    <row r="114" spans="5:5" x14ac:dyDescent="0.3">
      <c r="E114" t="s">
        <v>38</v>
      </c>
    </row>
    <row r="115" spans="5:5" x14ac:dyDescent="0.3">
      <c r="E115" t="s">
        <v>605</v>
      </c>
    </row>
    <row r="116" spans="5:5" x14ac:dyDescent="0.3">
      <c r="E116" t="s">
        <v>521</v>
      </c>
    </row>
    <row r="117" spans="5:5" x14ac:dyDescent="0.3">
      <c r="E117" t="s">
        <v>421</v>
      </c>
    </row>
    <row r="118" spans="5:5" x14ac:dyDescent="0.3">
      <c r="E118" t="s">
        <v>603</v>
      </c>
    </row>
    <row r="119" spans="5:5" x14ac:dyDescent="0.3">
      <c r="E119" t="s">
        <v>455</v>
      </c>
    </row>
    <row r="120" spans="5:5" x14ac:dyDescent="0.3">
      <c r="E120" t="s">
        <v>437</v>
      </c>
    </row>
    <row r="121" spans="5:5" x14ac:dyDescent="0.3">
      <c r="E121" t="s">
        <v>497</v>
      </c>
    </row>
    <row r="122" spans="5:5" x14ac:dyDescent="0.3">
      <c r="E122" t="s">
        <v>443</v>
      </c>
    </row>
    <row r="123" spans="5:5" x14ac:dyDescent="0.3">
      <c r="E123" t="s">
        <v>403</v>
      </c>
    </row>
    <row r="124" spans="5:5" x14ac:dyDescent="0.3">
      <c r="E124" t="s">
        <v>435</v>
      </c>
    </row>
    <row r="125" spans="5:5" x14ac:dyDescent="0.3">
      <c r="E125" t="s">
        <v>78</v>
      </c>
    </row>
    <row r="126" spans="5:5" x14ac:dyDescent="0.3">
      <c r="E126" t="s">
        <v>66</v>
      </c>
    </row>
    <row r="127" spans="5:5" x14ac:dyDescent="0.3">
      <c r="E127" t="s">
        <v>80</v>
      </c>
    </row>
    <row r="128" spans="5:5" x14ac:dyDescent="0.3">
      <c r="E128" t="s">
        <v>74</v>
      </c>
    </row>
    <row r="129" spans="5:5" x14ac:dyDescent="0.3">
      <c r="E129" t="s">
        <v>433</v>
      </c>
    </row>
    <row r="130" spans="5:5" x14ac:dyDescent="0.3">
      <c r="E130" t="s">
        <v>501</v>
      </c>
    </row>
    <row r="131" spans="5:5" x14ac:dyDescent="0.3">
      <c r="E131" t="s">
        <v>575</v>
      </c>
    </row>
    <row r="132" spans="5:5" x14ac:dyDescent="0.3">
      <c r="E132" t="s">
        <v>569</v>
      </c>
    </row>
    <row r="133" spans="5:5" x14ac:dyDescent="0.3">
      <c r="E133" t="s">
        <v>62</v>
      </c>
    </row>
    <row r="134" spans="5:5" x14ac:dyDescent="0.3">
      <c r="E134" t="s">
        <v>579</v>
      </c>
    </row>
    <row r="135" spans="5:5" x14ac:dyDescent="0.3">
      <c r="E135" t="s">
        <v>185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6</vt:i4>
      </vt:variant>
    </vt:vector>
  </HeadingPairs>
  <TitlesOfParts>
    <vt:vector size="10" baseType="lpstr">
      <vt:lpstr>Ajánlati tábla</vt:lpstr>
      <vt:lpstr>Calc</vt:lpstr>
      <vt:lpstr>Díjak-növények</vt:lpstr>
      <vt:lpstr>Segéd</vt:lpstr>
      <vt:lpstr>Alap_szántóföldi_növények</vt:lpstr>
      <vt:lpstr>Egyéb_növények</vt:lpstr>
      <vt:lpstr>Fűszernövények</vt:lpstr>
      <vt:lpstr>Gyümölcsösök_gyümölcsök</vt:lpstr>
      <vt:lpstr>Szántóföld</vt:lpstr>
      <vt:lpstr>Zöltségek</vt:lpstr>
    </vt:vector>
  </TitlesOfParts>
  <Company>Groupama Garancia Biztosító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Füzesi Dániel</dc:creator>
  <cp:lastModifiedBy>Renáta Szollingerné Böröcz</cp:lastModifiedBy>
  <cp:lastPrinted>2023-09-27T12:02:21Z</cp:lastPrinted>
  <dcterms:created xsi:type="dcterms:W3CDTF">2016-04-04T12:50:43Z</dcterms:created>
  <dcterms:modified xsi:type="dcterms:W3CDTF">2024-11-13T18:44:18Z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0b623e77-c44d-4a6a-bdf1-644e3e7439ef</vt:lpwstr>
  </property>
</Properties>
</file>