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rar\Desktop\"/>
    </mc:Choice>
  </mc:AlternateContent>
  <xr:revisionPtr revIDLastSave="0" documentId="8_{B57CE61E-67F0-403A-B045-71AC09C5BA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jánlati tábla" sheetId="4" r:id="rId1"/>
    <sheet name="Calc" sheetId="5" state="hidden" r:id="rId2"/>
    <sheet name="Díjak-növények" sheetId="7" state="hidden" r:id="rId3"/>
    <sheet name="Segéd" sheetId="9" state="hidden" r:id="rId4"/>
  </sheets>
  <definedNames>
    <definedName name="Alap_szántóföldi_növények">Segéd!$C$3:$C$24</definedName>
    <definedName name="Egyéb_növények">Segéd!$E$3:$E$135</definedName>
    <definedName name="Fűszernövények">Segéd!$G$3:$G$43</definedName>
    <definedName name="Gyümölcsösök_gyümölcsök">Segéd!$I$3:$I$65</definedName>
    <definedName name="próba">Segéd!#REF!</definedName>
    <definedName name="Szántóföld">Segéd!$C$3:$C$24</definedName>
    <definedName name="Zöltségek">Segéd!$K$3:$K$56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E5" i="5"/>
  <c r="G10" i="4"/>
  <c r="E11" i="5" s="1"/>
  <c r="G9" i="4"/>
  <c r="E10" i="5" s="1"/>
  <c r="G8" i="4"/>
  <c r="E9" i="5" s="1"/>
  <c r="G7" i="4"/>
  <c r="E8" i="5" s="1"/>
  <c r="G6" i="4"/>
  <c r="E7" i="5" s="1"/>
  <c r="G5" i="4"/>
  <c r="E6" i="5" s="1"/>
  <c r="B7" i="5"/>
  <c r="B8" i="5"/>
  <c r="B9" i="5"/>
  <c r="B10" i="5"/>
  <c r="B11" i="5"/>
  <c r="B6" i="5"/>
  <c r="A6" i="5" s="1"/>
  <c r="A8" i="5" l="1"/>
  <c r="AN8" i="5" s="1"/>
  <c r="A9" i="5"/>
  <c r="M9" i="5" s="1"/>
  <c r="A10" i="5"/>
  <c r="AN10" i="5" s="1"/>
  <c r="A11" i="5"/>
  <c r="AN11" i="5" s="1"/>
  <c r="A7" i="5"/>
  <c r="AN7" i="5" s="1"/>
  <c r="AN6" i="5"/>
  <c r="AE8" i="5" l="1"/>
  <c r="AE10" i="5"/>
  <c r="M10" i="5"/>
  <c r="C9" i="4"/>
  <c r="C8" i="4"/>
  <c r="AN9" i="5"/>
  <c r="AE9" i="5"/>
  <c r="C7" i="4"/>
  <c r="M8" i="5"/>
  <c r="AE11" i="5"/>
  <c r="M11" i="5"/>
  <c r="C10" i="4"/>
  <c r="AE7" i="5"/>
  <c r="M7" i="5"/>
  <c r="C6" i="4"/>
  <c r="M6" i="5"/>
  <c r="AE6" i="5"/>
  <c r="F7" i="5"/>
  <c r="F8" i="5"/>
  <c r="F9" i="5"/>
  <c r="F10" i="5"/>
  <c r="F11" i="5"/>
  <c r="F6" i="5"/>
  <c r="G6" i="5" s="1"/>
  <c r="H6" i="5" s="1"/>
  <c r="D11" i="4"/>
  <c r="D7" i="5"/>
  <c r="D8" i="5"/>
  <c r="D9" i="5"/>
  <c r="D10" i="5"/>
  <c r="D11" i="5"/>
  <c r="D6" i="5"/>
  <c r="C7" i="5"/>
  <c r="C8" i="5"/>
  <c r="C9" i="5"/>
  <c r="G9" i="5" s="1"/>
  <c r="H9" i="5" s="1"/>
  <c r="C10" i="5"/>
  <c r="C11" i="5"/>
  <c r="G11" i="5" s="1"/>
  <c r="H11" i="5" s="1"/>
  <c r="C6" i="5"/>
  <c r="G3" i="5"/>
  <c r="D5" i="5"/>
  <c r="F5" i="5"/>
  <c r="C5" i="5"/>
  <c r="C5" i="4"/>
  <c r="G10" i="5" l="1"/>
  <c r="H10" i="5" s="1"/>
  <c r="G7" i="5"/>
  <c r="H7" i="5" s="1"/>
  <c r="G8" i="5"/>
  <c r="H8" i="5" s="1"/>
  <c r="O7" i="5"/>
  <c r="AC7" i="5" s="1"/>
  <c r="O6" i="5"/>
  <c r="AC6" i="5" s="1"/>
  <c r="O9" i="5"/>
  <c r="O11" i="5"/>
  <c r="O10" i="5"/>
  <c r="O8" i="5"/>
  <c r="C12" i="5"/>
  <c r="AP7" i="5" l="1"/>
  <c r="AT7" i="5" s="1"/>
  <c r="P11" i="5"/>
  <c r="AC11" i="5"/>
  <c r="AC9" i="5"/>
  <c r="Q9" i="5"/>
  <c r="P9" i="5"/>
  <c r="AC8" i="5"/>
  <c r="P8" i="5"/>
  <c r="R8" i="5" s="1"/>
  <c r="AC10" i="5"/>
  <c r="Q10" i="5"/>
  <c r="P10" i="5"/>
  <c r="R10" i="5" s="1"/>
  <c r="N6" i="4"/>
  <c r="AA7" i="5"/>
  <c r="Y7" i="5" s="1"/>
  <c r="AL7" i="5"/>
  <c r="AB7" i="5"/>
  <c r="X7" i="5" s="1"/>
  <c r="P7" i="5"/>
  <c r="Q7" i="5" s="1"/>
  <c r="S7" i="5" s="1"/>
  <c r="R11" i="5"/>
  <c r="P6" i="5"/>
  <c r="Q6" i="5" s="1"/>
  <c r="AP11" i="5"/>
  <c r="AT11" i="5" s="1"/>
  <c r="AG11" i="5"/>
  <c r="AK11" i="5" s="1"/>
  <c r="AG10" i="5"/>
  <c r="AK10" i="5" s="1"/>
  <c r="AP10" i="5"/>
  <c r="AT10" i="5" s="1"/>
  <c r="AG7" i="5"/>
  <c r="AK7" i="5" s="1"/>
  <c r="AP9" i="5"/>
  <c r="AT9" i="5" s="1"/>
  <c r="AG9" i="5"/>
  <c r="AK9" i="5" s="1"/>
  <c r="AP8" i="5"/>
  <c r="AT8" i="5" s="1"/>
  <c r="AG8" i="5"/>
  <c r="AK8" i="5" s="1"/>
  <c r="AG6" i="5"/>
  <c r="AP6" i="5"/>
  <c r="AT6" i="5" s="1"/>
  <c r="AA10" i="5"/>
  <c r="AB10" i="5"/>
  <c r="X10" i="5" s="1"/>
  <c r="AA8" i="5"/>
  <c r="AB8" i="5"/>
  <c r="X8" i="5" s="1"/>
  <c r="AB11" i="5"/>
  <c r="X11" i="5" s="1"/>
  <c r="AA11" i="5"/>
  <c r="AA9" i="5"/>
  <c r="AB9" i="5"/>
  <c r="X9" i="5" s="1"/>
  <c r="AB6" i="5"/>
  <c r="X6" i="5" s="1"/>
  <c r="AA6" i="5"/>
  <c r="AL8" i="5"/>
  <c r="AL10" i="5"/>
  <c r="AL11" i="5"/>
  <c r="AL9" i="5"/>
  <c r="N7" i="4"/>
  <c r="N9" i="4"/>
  <c r="K9" i="5"/>
  <c r="K10" i="5"/>
  <c r="N8" i="4"/>
  <c r="K11" i="5"/>
  <c r="N10" i="4"/>
  <c r="N5" i="4"/>
  <c r="K8" i="5"/>
  <c r="J6" i="4"/>
  <c r="K7" i="5"/>
  <c r="J5" i="4"/>
  <c r="K6" i="5"/>
  <c r="J9" i="4"/>
  <c r="J8" i="4"/>
  <c r="J10" i="4"/>
  <c r="I5" i="4"/>
  <c r="I7" i="4"/>
  <c r="I10" i="4"/>
  <c r="I8" i="4"/>
  <c r="I6" i="4"/>
  <c r="I9" i="4"/>
  <c r="Q8" i="5" l="1"/>
  <c r="S8" i="5" s="1"/>
  <c r="R7" i="5"/>
  <c r="T7" i="5" s="1"/>
  <c r="U7" i="5" s="1"/>
  <c r="AL6" i="5"/>
  <c r="AJ6" i="5" s="1"/>
  <c r="AK6" i="5"/>
  <c r="AI6" i="5" s="1"/>
  <c r="Q11" i="5"/>
  <c r="S11" i="5" s="1"/>
  <c r="T11" i="5" s="1"/>
  <c r="U11" i="5" s="1"/>
  <c r="R9" i="5"/>
  <c r="S10" i="5"/>
  <c r="T10" i="5" s="1"/>
  <c r="U10" i="5" s="1"/>
  <c r="S9" i="5"/>
  <c r="P12" i="5"/>
  <c r="Y8" i="5"/>
  <c r="Y10" i="5"/>
  <c r="AS8" i="5"/>
  <c r="AR8" i="5"/>
  <c r="AS10" i="5"/>
  <c r="AR10" i="5"/>
  <c r="AS11" i="5"/>
  <c r="AR11" i="5"/>
  <c r="AS7" i="5"/>
  <c r="AR7" i="5"/>
  <c r="AS9" i="5"/>
  <c r="AR9" i="5"/>
  <c r="AS6" i="5"/>
  <c r="AR6" i="5"/>
  <c r="AJ11" i="5"/>
  <c r="AI11" i="5"/>
  <c r="AJ10" i="5"/>
  <c r="AI10" i="5"/>
  <c r="AJ9" i="5"/>
  <c r="AI9" i="5"/>
  <c r="AZ9" i="5" s="1"/>
  <c r="AJ8" i="5"/>
  <c r="AI8" i="5"/>
  <c r="AJ7" i="5"/>
  <c r="AI7" i="5"/>
  <c r="Y9" i="5"/>
  <c r="L9" i="4"/>
  <c r="Y6" i="5"/>
  <c r="Y11" i="5"/>
  <c r="L8" i="4"/>
  <c r="L10" i="4"/>
  <c r="R6" i="5"/>
  <c r="T10" i="4"/>
  <c r="X10" i="4"/>
  <c r="T9" i="4"/>
  <c r="T8" i="4"/>
  <c r="X9" i="4"/>
  <c r="X8" i="4"/>
  <c r="X7" i="4"/>
  <c r="J7" i="4"/>
  <c r="L7" i="4"/>
  <c r="X6" i="4"/>
  <c r="T7" i="4"/>
  <c r="L6" i="4"/>
  <c r="L5" i="4"/>
  <c r="X5" i="4"/>
  <c r="T6" i="4"/>
  <c r="T5" i="4"/>
  <c r="AZ10" i="5" l="1"/>
  <c r="AZ11" i="5"/>
  <c r="T9" i="5"/>
  <c r="U9" i="5" s="1"/>
  <c r="BA9" i="5"/>
  <c r="AY9" i="5" s="1"/>
  <c r="AZ8" i="5"/>
  <c r="AZ6" i="5"/>
  <c r="AZ7" i="5"/>
  <c r="BB9" i="5"/>
  <c r="BA8" i="5"/>
  <c r="AY8" i="5" s="1"/>
  <c r="BA11" i="5"/>
  <c r="AY11" i="5" s="1"/>
  <c r="BB7" i="5"/>
  <c r="BA10" i="5"/>
  <c r="AY10" i="5" s="1"/>
  <c r="BB11" i="5"/>
  <c r="BA7" i="5"/>
  <c r="AY7" i="5" s="1"/>
  <c r="BB10" i="5"/>
  <c r="O6" i="4"/>
  <c r="T8" i="5"/>
  <c r="O7" i="4" s="1"/>
  <c r="BB8" i="5"/>
  <c r="O10" i="4"/>
  <c r="BA6" i="5"/>
  <c r="AY6" i="5" s="1"/>
  <c r="Q12" i="5"/>
  <c r="S6" i="5"/>
  <c r="BB6" i="5" s="1"/>
  <c r="AH11" i="5"/>
  <c r="U10" i="4" s="1"/>
  <c r="O9" i="4"/>
  <c r="AH10" i="5"/>
  <c r="U9" i="4" s="1"/>
  <c r="AQ11" i="5"/>
  <c r="Y10" i="4" s="1"/>
  <c r="AQ9" i="5"/>
  <c r="Y8" i="4" s="1"/>
  <c r="AQ10" i="5"/>
  <c r="Y9" i="4" s="1"/>
  <c r="AH9" i="5"/>
  <c r="U8" i="4" s="1"/>
  <c r="W10" i="5"/>
  <c r="Q9" i="4" s="1"/>
  <c r="W9" i="5"/>
  <c r="Q8" i="4" s="1"/>
  <c r="W11" i="5"/>
  <c r="Q10" i="4" s="1"/>
  <c r="AH7" i="5"/>
  <c r="U6" i="4" s="1"/>
  <c r="AQ7" i="5"/>
  <c r="Y6" i="4" s="1"/>
  <c r="AS12" i="5"/>
  <c r="G12" i="5"/>
  <c r="I11" i="4" s="1"/>
  <c r="O8" i="4" l="1"/>
  <c r="U8" i="5"/>
  <c r="AW10" i="5"/>
  <c r="AW9" i="5"/>
  <c r="AW11" i="5"/>
  <c r="T6" i="5"/>
  <c r="W6" i="5"/>
  <c r="W7" i="5"/>
  <c r="X12" i="5"/>
  <c r="AQ8" i="5"/>
  <c r="Y7" i="4" s="1"/>
  <c r="AH8" i="5"/>
  <c r="U7" i="4" s="1"/>
  <c r="AQ6" i="5"/>
  <c r="Y5" i="4" s="1"/>
  <c r="AR12" i="5"/>
  <c r="AJ12" i="5"/>
  <c r="AH6" i="5"/>
  <c r="AI12" i="5"/>
  <c r="AX11" i="5" l="1"/>
  <c r="AB10" i="4" s="1"/>
  <c r="AD10" i="4" s="1"/>
  <c r="AA10" i="4"/>
  <c r="AC10" i="4" s="1"/>
  <c r="AX10" i="5"/>
  <c r="AB9" i="4" s="1"/>
  <c r="AD9" i="4" s="1"/>
  <c r="AA9" i="4"/>
  <c r="AX9" i="5"/>
  <c r="AB8" i="4" s="1"/>
  <c r="AD8" i="4" s="1"/>
  <c r="AA8" i="4"/>
  <c r="AC8" i="4" s="1"/>
  <c r="U6" i="5"/>
  <c r="AW6" i="5"/>
  <c r="AA5" i="4" s="1"/>
  <c r="BC9" i="5"/>
  <c r="BC10" i="5"/>
  <c r="BC11" i="5"/>
  <c r="AC9" i="4"/>
  <c r="Q6" i="4"/>
  <c r="AW7" i="5"/>
  <c r="O5" i="4"/>
  <c r="T12" i="5"/>
  <c r="M11" i="4" s="1"/>
  <c r="U5" i="4"/>
  <c r="Y12" i="5"/>
  <c r="W8" i="5"/>
  <c r="AQ12" i="5"/>
  <c r="Y11" i="4" s="1"/>
  <c r="AH12" i="5"/>
  <c r="U11" i="4" s="1"/>
  <c r="BB12" i="5"/>
  <c r="AX6" i="5" l="1"/>
  <c r="AB5" i="4" s="1"/>
  <c r="AD5" i="4" s="1"/>
  <c r="AX7" i="5"/>
  <c r="AB6" i="4" s="1"/>
  <c r="AD6" i="4" s="1"/>
  <c r="AA6" i="4"/>
  <c r="BC7" i="5"/>
  <c r="BC6" i="5"/>
  <c r="Q7" i="4"/>
  <c r="AW8" i="5"/>
  <c r="AA7" i="4" s="1"/>
  <c r="AC6" i="4"/>
  <c r="AC5" i="4"/>
  <c r="Q5" i="4"/>
  <c r="BA12" i="5"/>
  <c r="W12" i="5"/>
  <c r="Q11" i="4" s="1"/>
  <c r="BC8" i="5" l="1"/>
  <c r="AX8" i="5"/>
  <c r="AB7" i="4" s="1"/>
  <c r="AB11" i="4" s="1"/>
  <c r="AW12" i="5"/>
  <c r="AA11" i="4" s="1"/>
  <c r="AC7" i="4"/>
  <c r="AC11" i="4" s="1"/>
  <c r="AY12" i="5"/>
  <c r="AD7" i="4" l="1"/>
  <c r="AX12" i="5"/>
  <c r="AD11" i="4" l="1"/>
</calcChain>
</file>

<file path=xl/sharedStrings.xml><?xml version="1.0" encoding="utf-8"?>
<sst xmlns="http://schemas.openxmlformats.org/spreadsheetml/2006/main" count="3274" uniqueCount="808">
  <si>
    <t>Őszi búza</t>
  </si>
  <si>
    <t>KAL01</t>
  </si>
  <si>
    <t>kód</t>
  </si>
  <si>
    <t>KAL09</t>
  </si>
  <si>
    <t>Tavaszi novum búza</t>
  </si>
  <si>
    <t>KAL11</t>
  </si>
  <si>
    <t>Tavaszi tönke búza</t>
  </si>
  <si>
    <t>KAL07</t>
  </si>
  <si>
    <t>Tavaszi tönköly búza</t>
  </si>
  <si>
    <t>KAL12</t>
  </si>
  <si>
    <t>Őszi alakor búza</t>
  </si>
  <si>
    <t>KAL04</t>
  </si>
  <si>
    <t>Őszi durumbúza</t>
  </si>
  <si>
    <t>KAL08</t>
  </si>
  <si>
    <t>Őszi novum búza</t>
  </si>
  <si>
    <t>KAL10</t>
  </si>
  <si>
    <t>Őszi tönke búza</t>
  </si>
  <si>
    <t>KAL06</t>
  </si>
  <si>
    <t>Őszi tönköly búza</t>
  </si>
  <si>
    <t>KAL17</t>
  </si>
  <si>
    <t>Őszi árpa</t>
  </si>
  <si>
    <t>IND23</t>
  </si>
  <si>
    <t>Napraforgó</t>
  </si>
  <si>
    <t>KAL21</t>
  </si>
  <si>
    <t>Kukorica</t>
  </si>
  <si>
    <t>IND04</t>
  </si>
  <si>
    <t>Tavaszi káposztarepce</t>
  </si>
  <si>
    <t>IND03</t>
  </si>
  <si>
    <t>Őszi káposztarepce</t>
  </si>
  <si>
    <t>Biztosítási alapadatok</t>
  </si>
  <si>
    <t>Összesen</t>
  </si>
  <si>
    <t>Igényel állami támogatást?</t>
  </si>
  <si>
    <t>Állami támogatás nélkül</t>
  </si>
  <si>
    <t>Teljes díj</t>
  </si>
  <si>
    <t>KAL26</t>
  </si>
  <si>
    <t>Tavaszi tritikálé</t>
  </si>
  <si>
    <t>KAL27</t>
  </si>
  <si>
    <t>IND01</t>
  </si>
  <si>
    <t>Szójabab</t>
  </si>
  <si>
    <t>növ. neve</t>
  </si>
  <si>
    <t>Kalkulált díjak</t>
  </si>
  <si>
    <t>Alap fedezet (tűz, jég)</t>
  </si>
  <si>
    <t>Átvett biztosítási alapadatok</t>
  </si>
  <si>
    <t>Támogatott díj</t>
  </si>
  <si>
    <t>Név:</t>
  </si>
  <si>
    <t>e-mail:</t>
  </si>
  <si>
    <t>IKR Agrár partnerkód 
(ha már partnerünk)</t>
  </si>
  <si>
    <t>Kiegészítő biztosítás
 vihar kockázatra</t>
  </si>
  <si>
    <t>Kiegészítő biztosítás
téli fagy kockázatra</t>
  </si>
  <si>
    <t>Alap biztosítás
jég, tűz kockázatra</t>
  </si>
  <si>
    <t>vagy</t>
  </si>
  <si>
    <t>Fax.:</t>
  </si>
  <si>
    <t>+36 (34) 569-029</t>
  </si>
  <si>
    <t>Őszi tritikálé</t>
  </si>
  <si>
    <t>Tel.:</t>
  </si>
  <si>
    <t>Mobil:</t>
  </si>
  <si>
    <t>Telefon:</t>
  </si>
  <si>
    <t>+36 (34) 569-027</t>
  </si>
  <si>
    <t>Kérhető vihar?</t>
  </si>
  <si>
    <t>CUK01</t>
  </si>
  <si>
    <t>Cukorrépa</t>
  </si>
  <si>
    <t>FOR09</t>
  </si>
  <si>
    <t>Vöröshere</t>
  </si>
  <si>
    <t>IND16</t>
  </si>
  <si>
    <t>Olajretek</t>
  </si>
  <si>
    <t>KAL19</t>
  </si>
  <si>
    <t>Tavaszi zab</t>
  </si>
  <si>
    <t>KAL23</t>
  </si>
  <si>
    <t>Csemegekukorica</t>
  </si>
  <si>
    <t>KAL24</t>
  </si>
  <si>
    <t>Silókukorica</t>
  </si>
  <si>
    <t>KAL32</t>
  </si>
  <si>
    <t>Szemescirok</t>
  </si>
  <si>
    <t>KAL36</t>
  </si>
  <si>
    <t>Termesztett köles</t>
  </si>
  <si>
    <t>PIL03</t>
  </si>
  <si>
    <t>Őszi takarmányborsó</t>
  </si>
  <si>
    <t>PIL06</t>
  </si>
  <si>
    <t>Tavaszi takarmányborsó</t>
  </si>
  <si>
    <t>PIL07</t>
  </si>
  <si>
    <t>Tavaszi zöldborsó</t>
  </si>
  <si>
    <t>RIZ03</t>
  </si>
  <si>
    <t>Rizs</t>
  </si>
  <si>
    <t>Igen</t>
  </si>
  <si>
    <t>Nincs</t>
  </si>
  <si>
    <t>Biztosítandó növények (kódok)</t>
  </si>
  <si>
    <t>Nem</t>
  </si>
  <si>
    <t>Támogatott kulcs</t>
  </si>
  <si>
    <t>Kiegészítő kulcs</t>
  </si>
  <si>
    <t>Támogatott kulcs (tűz)</t>
  </si>
  <si>
    <t>Kiegészítő kulcs (tűz)</t>
  </si>
  <si>
    <t>Kiegészítő díj</t>
  </si>
  <si>
    <t>Vihar szöveg</t>
  </si>
  <si>
    <t>Kér vihart (az ajaánlati lapról)</t>
  </si>
  <si>
    <t>Vihar kiegészítőt vezérlése</t>
  </si>
  <si>
    <t>télifagy kiegészítő vezérlése</t>
  </si>
  <si>
    <t>Köthető télifagy</t>
  </si>
  <si>
    <t>Kér télifagyot (az ajaánlati lapról)</t>
  </si>
  <si>
    <t>Télifagy szöveg</t>
  </si>
  <si>
    <t>Kér állami támogatást? (aj ajánlati lapról)</t>
  </si>
  <si>
    <t>Állami támogatás szöveg</t>
  </si>
  <si>
    <t>Érdeklődő adatai:</t>
  </si>
  <si>
    <t xml:space="preserve">Jelen díjkalkuláció kizárólag technikai eszköz, az abban foglaltak nem tekintendőek az IKR Agrár Kft. részéről végleges ajánlatnak.  </t>
  </si>
  <si>
    <t>Felhívjuk figyelmét, hogy a fenti kalkulációban feltüntetett biztosításra vonatkozó információk nem teljeskörűek, célja kizárólag a figyelem felhívása, azok egyes részletszabályairól érdeklődjön az illetékes üzletkötőjénél.</t>
  </si>
  <si>
    <t>Kiegészítő díj (összesen)</t>
  </si>
  <si>
    <t>Támogatott díj (összesen)</t>
  </si>
  <si>
    <t>Teljes díj (támogatás nélkül, alap + kiegészítő)</t>
  </si>
  <si>
    <t>Biztosítási díjak (állami támogatás nélkül)</t>
  </si>
  <si>
    <t>Egy hektárra jutó biztosítási érték (HUF)</t>
  </si>
  <si>
    <t>Igényel "A" összkockázatú biztosítást</t>
  </si>
  <si>
    <t>"A" összkockázatú biztosítást</t>
  </si>
  <si>
    <t>"A" biztosítás kérhető?</t>
  </si>
  <si>
    <t>Biztosítási díj</t>
  </si>
  <si>
    <t>Támogatás után</t>
  </si>
  <si>
    <t>"A" összkockázatú díj szöveg</t>
  </si>
  <si>
    <t>Nem támogatott (GB444)</t>
  </si>
  <si>
    <t>Támogatott konstrukció "B" vagy "C" + GB444</t>
  </si>
  <si>
    <t>kilenc kockázat összevonva</t>
  </si>
  <si>
    <t>alapkockázat</t>
  </si>
  <si>
    <t>kiegészítő</t>
  </si>
  <si>
    <t>kiegészítő télifagy "B" vagy "C"</t>
  </si>
  <si>
    <t>kiegészítő vihar</t>
  </si>
  <si>
    <t>Támogatott  "A" típus</t>
  </si>
  <si>
    <t>önrészbiztosítás (GB444)</t>
  </si>
  <si>
    <t>összesen</t>
  </si>
  <si>
    <t>tűz</t>
  </si>
  <si>
    <t>jég</t>
  </si>
  <si>
    <t>télifagy</t>
  </si>
  <si>
    <t>vihar</t>
  </si>
  <si>
    <t>tűz (GB444)</t>
  </si>
  <si>
    <t>jég ("B" vagy "C")</t>
  </si>
  <si>
    <t>kiegészítő jég (GB444)</t>
  </si>
  <si>
    <t>Vihar "B" vagy "C"</t>
  </si>
  <si>
    <t>önrészbiztosítás vihar GB444</t>
  </si>
  <si>
    <t>összkockázat</t>
  </si>
  <si>
    <t>KAL02</t>
  </si>
  <si>
    <t>Tavaszi búza</t>
  </si>
  <si>
    <t>KAL05</t>
  </si>
  <si>
    <t>Tavaszi durumbúza</t>
  </si>
  <si>
    <t>KAL13</t>
  </si>
  <si>
    <t>Tavaszi alakor búza</t>
  </si>
  <si>
    <t>KAL18</t>
  </si>
  <si>
    <t>Tavaszi árpa</t>
  </si>
  <si>
    <t>KAL15</t>
  </si>
  <si>
    <t>Rozs</t>
  </si>
  <si>
    <t>HAG01</t>
  </si>
  <si>
    <t>Hagyományos gyümölcsös alma</t>
  </si>
  <si>
    <t>HAG15</t>
  </si>
  <si>
    <t>Hagyományos gyümölcsös körte</t>
  </si>
  <si>
    <t>ULT01</t>
  </si>
  <si>
    <t>Alma</t>
  </si>
  <si>
    <t>ULT15</t>
  </si>
  <si>
    <t>Körte</t>
  </si>
  <si>
    <t>ULT19</t>
  </si>
  <si>
    <t>Minőségi borszőlő ültetvény</t>
  </si>
  <si>
    <t>ULT20</t>
  </si>
  <si>
    <t>Egyéb borszőlő szőlőültetvény</t>
  </si>
  <si>
    <t>ULT29</t>
  </si>
  <si>
    <t>Csemegeszőlő ültetvény</t>
  </si>
  <si>
    <t>BUR01</t>
  </si>
  <si>
    <t>Burgonya</t>
  </si>
  <si>
    <t>FRU01</t>
  </si>
  <si>
    <t>Görög dinnye</t>
  </si>
  <si>
    <t>FRU02</t>
  </si>
  <si>
    <t>Tökre oltott görög dinnye</t>
  </si>
  <si>
    <t>FRU03</t>
  </si>
  <si>
    <t>Sárgadinnye</t>
  </si>
  <si>
    <t>FRU04</t>
  </si>
  <si>
    <t>Földieper (szamóca)</t>
  </si>
  <si>
    <t>IND09</t>
  </si>
  <si>
    <t>Földimogyoró</t>
  </si>
  <si>
    <t>IND11</t>
  </si>
  <si>
    <t>Fehér mustár</t>
  </si>
  <si>
    <t>IND12</t>
  </si>
  <si>
    <t>Fekete mustár</t>
  </si>
  <si>
    <t>IND14</t>
  </si>
  <si>
    <t>Mák</t>
  </si>
  <si>
    <t>IND15</t>
  </si>
  <si>
    <t>Retek</t>
  </si>
  <si>
    <t>IND24</t>
  </si>
  <si>
    <t>Hibrid napraforgó</t>
  </si>
  <si>
    <t>KAL20</t>
  </si>
  <si>
    <t>Őszi zab</t>
  </si>
  <si>
    <t>KAL25</t>
  </si>
  <si>
    <t>Hibrid kukorica</t>
  </si>
  <si>
    <t>PIL01</t>
  </si>
  <si>
    <t>Cukorborsó</t>
  </si>
  <si>
    <t>PIL02</t>
  </si>
  <si>
    <t>Mezei borsó</t>
  </si>
  <si>
    <t>PIL04</t>
  </si>
  <si>
    <t>Őszi zöldborsó</t>
  </si>
  <si>
    <t>PIL05</t>
  </si>
  <si>
    <t>Szárazborsó (Sárgaborsó)</t>
  </si>
  <si>
    <t>PIL09</t>
  </si>
  <si>
    <t>Lóbab (Disznóbab)</t>
  </si>
  <si>
    <t>PIL12</t>
  </si>
  <si>
    <t>Szárazbab</t>
  </si>
  <si>
    <t>PIL13</t>
  </si>
  <si>
    <t>Zöldbab</t>
  </si>
  <si>
    <t>PIL24</t>
  </si>
  <si>
    <t xml:space="preserve">Lencse </t>
  </si>
  <si>
    <t>VEG01</t>
  </si>
  <si>
    <t>Karfiol</t>
  </si>
  <si>
    <t>VEG02</t>
  </si>
  <si>
    <t>Brokkoli</t>
  </si>
  <si>
    <t>VEG04</t>
  </si>
  <si>
    <t>Fejes káposzta</t>
  </si>
  <si>
    <t>VEG05</t>
  </si>
  <si>
    <t>Kelkáposzta</t>
  </si>
  <si>
    <t>VEG06</t>
  </si>
  <si>
    <t>Vöröskáposzta</t>
  </si>
  <si>
    <t>VEG10</t>
  </si>
  <si>
    <t>Zeller</t>
  </si>
  <si>
    <t>VEG14</t>
  </si>
  <si>
    <t>Csemegehagyma</t>
  </si>
  <si>
    <t>VEG15</t>
  </si>
  <si>
    <t>Őszi vöröshagyma</t>
  </si>
  <si>
    <t>VEG21</t>
  </si>
  <si>
    <t>Sóska</t>
  </si>
  <si>
    <t>VEG22</t>
  </si>
  <si>
    <t>Spenót</t>
  </si>
  <si>
    <t>VEG23</t>
  </si>
  <si>
    <t>Spárga</t>
  </si>
  <si>
    <t>VEG26</t>
  </si>
  <si>
    <t>Petrezselyem gyökér (fehérrépa)</t>
  </si>
  <si>
    <t>VEG27</t>
  </si>
  <si>
    <t>Petrezselyem levél</t>
  </si>
  <si>
    <t>VEG33</t>
  </si>
  <si>
    <t>Paradicsom</t>
  </si>
  <si>
    <t>VEG34</t>
  </si>
  <si>
    <t>Uborka</t>
  </si>
  <si>
    <t>VEG36</t>
  </si>
  <si>
    <t>Főzőtök</t>
  </si>
  <si>
    <t>VEG37</t>
  </si>
  <si>
    <t>Sütőtök</t>
  </si>
  <si>
    <t>VEG38</t>
  </si>
  <si>
    <t>Káposztatök</t>
  </si>
  <si>
    <t>VEG39</t>
  </si>
  <si>
    <t>Olajtök</t>
  </si>
  <si>
    <t>VEG40</t>
  </si>
  <si>
    <t>Csillagtök/patiszon</t>
  </si>
  <si>
    <t>VEG41</t>
  </si>
  <si>
    <t>Spárgatök</t>
  </si>
  <si>
    <t>VEG42</t>
  </si>
  <si>
    <t>Cukkini</t>
  </si>
  <si>
    <t>VEG43</t>
  </si>
  <si>
    <t>Paprika</t>
  </si>
  <si>
    <t>VEG44</t>
  </si>
  <si>
    <t>Fűszerpaprika</t>
  </si>
  <si>
    <t>VEG45</t>
  </si>
  <si>
    <t>Sárgarépa</t>
  </si>
  <si>
    <t>VEG46</t>
  </si>
  <si>
    <t>Cékla</t>
  </si>
  <si>
    <t>VEG48</t>
  </si>
  <si>
    <t>Torma</t>
  </si>
  <si>
    <t>VEG49</t>
  </si>
  <si>
    <t>Pasztinák</t>
  </si>
  <si>
    <t>VEG53</t>
  </si>
  <si>
    <t>Tavaszi vöröshagyma</t>
  </si>
  <si>
    <t>FRU05</t>
  </si>
  <si>
    <t>Ribiszke</t>
  </si>
  <si>
    <t>FRU08</t>
  </si>
  <si>
    <t>Málna</t>
  </si>
  <si>
    <t>FRU09</t>
  </si>
  <si>
    <t>Piszke</t>
  </si>
  <si>
    <t>FRU15</t>
  </si>
  <si>
    <t>Fekete bodza</t>
  </si>
  <si>
    <t>FRU16</t>
  </si>
  <si>
    <t>Egyéb bodza</t>
  </si>
  <si>
    <t>FRU17</t>
  </si>
  <si>
    <t>Áfonya</t>
  </si>
  <si>
    <t>HAG03</t>
  </si>
  <si>
    <t>Hagyományos gyümölcsös őszibarack</t>
  </si>
  <si>
    <t>HAG04</t>
  </si>
  <si>
    <t>Hagyományos gyümölcsös kajszibarack (sárgabarack)</t>
  </si>
  <si>
    <t>HAG06</t>
  </si>
  <si>
    <t>Hagyományos gyümölcsös szilva</t>
  </si>
  <si>
    <t>HAG07</t>
  </si>
  <si>
    <t>Hagyományos gyümölcsös naspolya</t>
  </si>
  <si>
    <t>HAG08</t>
  </si>
  <si>
    <t>Hagyományos gyümölcsös dió</t>
  </si>
  <si>
    <t>HAG09</t>
  </si>
  <si>
    <t>Hagyományos gyümölcsös mogyoró</t>
  </si>
  <si>
    <t>HAG10</t>
  </si>
  <si>
    <t>Hagyományos gyümölcsös mandula</t>
  </si>
  <si>
    <t>HAG16</t>
  </si>
  <si>
    <t>Hagyományos gyümölcsös meggy</t>
  </si>
  <si>
    <t>HAG17</t>
  </si>
  <si>
    <t>Hagyományos gyümölcsös cseresznye</t>
  </si>
  <si>
    <t>HAG18</t>
  </si>
  <si>
    <t>Hagyományos gyümölcsös birs</t>
  </si>
  <si>
    <t>HAG19</t>
  </si>
  <si>
    <t>Hagyományos gyümölcsös nektarin</t>
  </si>
  <si>
    <t>PIL29</t>
  </si>
  <si>
    <t>Csicseriborsó</t>
  </si>
  <si>
    <t>ULT03</t>
  </si>
  <si>
    <t>Őszibarack</t>
  </si>
  <si>
    <t>ULT04</t>
  </si>
  <si>
    <t>Kajszibarack (sárgabarack)</t>
  </si>
  <si>
    <t>ULT05</t>
  </si>
  <si>
    <t>Nektarin</t>
  </si>
  <si>
    <t>ULT06</t>
  </si>
  <si>
    <t>Szilva</t>
  </si>
  <si>
    <t>ULT07</t>
  </si>
  <si>
    <t>Naspolya</t>
  </si>
  <si>
    <t>ULT08</t>
  </si>
  <si>
    <t>Dió</t>
  </si>
  <si>
    <t>ULT09</t>
  </si>
  <si>
    <t>Mogyoró</t>
  </si>
  <si>
    <t>ULT10</t>
  </si>
  <si>
    <t>Mandula</t>
  </si>
  <si>
    <t>ULT16</t>
  </si>
  <si>
    <t>Meggy</t>
  </si>
  <si>
    <t>ULT17</t>
  </si>
  <si>
    <t>Cseresznye</t>
  </si>
  <si>
    <t>ULT18</t>
  </si>
  <si>
    <t>Birs</t>
  </si>
  <si>
    <t>ABE01</t>
  </si>
  <si>
    <t>Abesszin (etiópiai) mustár</t>
  </si>
  <si>
    <t>AGF02</t>
  </si>
  <si>
    <t>Angyalgyökér</t>
  </si>
  <si>
    <t>AGF03</t>
  </si>
  <si>
    <t>Kamilla</t>
  </si>
  <si>
    <t>AGF05</t>
  </si>
  <si>
    <t>Digitalis</t>
  </si>
  <si>
    <t>AGF06</t>
  </si>
  <si>
    <t>Tárnics</t>
  </si>
  <si>
    <t>AGF07</t>
  </si>
  <si>
    <t>Izsóp</t>
  </si>
  <si>
    <t>AGF08</t>
  </si>
  <si>
    <t>Jázmin</t>
  </si>
  <si>
    <t>AGF09</t>
  </si>
  <si>
    <t>Levendula</t>
  </si>
  <si>
    <t>AGF10</t>
  </si>
  <si>
    <t>Majoranna</t>
  </si>
  <si>
    <t>AGF11</t>
  </si>
  <si>
    <t>Menta</t>
  </si>
  <si>
    <t>AGF12</t>
  </si>
  <si>
    <t>Meténg</t>
  </si>
  <si>
    <t>AGF13</t>
  </si>
  <si>
    <t>Utifű (Psyllium)</t>
  </si>
  <si>
    <t>AGF14</t>
  </si>
  <si>
    <t>Sáfrány</t>
  </si>
  <si>
    <t>AGF15</t>
  </si>
  <si>
    <t>Körömvirág</t>
  </si>
  <si>
    <t>AGF17</t>
  </si>
  <si>
    <t>Macskagyökérfű</t>
  </si>
  <si>
    <t>AGF18</t>
  </si>
  <si>
    <t>Tárkony</t>
  </si>
  <si>
    <t>AGF19</t>
  </si>
  <si>
    <t>Fűszerkömény</t>
  </si>
  <si>
    <t>AGF20</t>
  </si>
  <si>
    <t>Citromfű</t>
  </si>
  <si>
    <t>AGF21</t>
  </si>
  <si>
    <t>Bazsalikom</t>
  </si>
  <si>
    <t>AGF22</t>
  </si>
  <si>
    <t>Rozmaring</t>
  </si>
  <si>
    <t>AGF23</t>
  </si>
  <si>
    <t>Lestyán</t>
  </si>
  <si>
    <t>AGF24</t>
  </si>
  <si>
    <t>Szöszös ökörfarkkóró</t>
  </si>
  <si>
    <t>AGF25</t>
  </si>
  <si>
    <t>Anyarozs</t>
  </si>
  <si>
    <t>AGF26</t>
  </si>
  <si>
    <t>Kapor</t>
  </si>
  <si>
    <t>AGF28</t>
  </si>
  <si>
    <t>Ánizs</t>
  </si>
  <si>
    <t>AGF29</t>
  </si>
  <si>
    <t>Borsikafű</t>
  </si>
  <si>
    <t>AGF30</t>
  </si>
  <si>
    <t>Koriander</t>
  </si>
  <si>
    <t>AGF31</t>
  </si>
  <si>
    <t>Máriatövis</t>
  </si>
  <si>
    <t>AGF32</t>
  </si>
  <si>
    <t>Kerti kakukkfű</t>
  </si>
  <si>
    <t>AGF33</t>
  </si>
  <si>
    <t>Sáfrányos szeklice</t>
  </si>
  <si>
    <t>AGF35</t>
  </si>
  <si>
    <t>Orvosi zsálya</t>
  </si>
  <si>
    <t>AGF36</t>
  </si>
  <si>
    <t>Kerti ruta</t>
  </si>
  <si>
    <t>AGF37</t>
  </si>
  <si>
    <t>Ánizsizsóp</t>
  </si>
  <si>
    <t>AGF38</t>
  </si>
  <si>
    <t>Ánizsmenta</t>
  </si>
  <si>
    <t>AGF39</t>
  </si>
  <si>
    <t>Bíbor kasvirág (Echinacea)</t>
  </si>
  <si>
    <t>AGF40</t>
  </si>
  <si>
    <t>Cickafark</t>
  </si>
  <si>
    <t>AGF41</t>
  </si>
  <si>
    <t>Oregánó (szurokfű)</t>
  </si>
  <si>
    <t>AGF44</t>
  </si>
  <si>
    <t>Borágó</t>
  </si>
  <si>
    <t>AGF47</t>
  </si>
  <si>
    <t>Gyermekláncfű</t>
  </si>
  <si>
    <t>AGF48</t>
  </si>
  <si>
    <t>Jázminpakóca (stevia)</t>
  </si>
  <si>
    <t>DBU01</t>
  </si>
  <si>
    <t>Dohány- Burley</t>
  </si>
  <si>
    <t>DVI02</t>
  </si>
  <si>
    <t>Dohány- Virginia</t>
  </si>
  <si>
    <t>EFU01</t>
  </si>
  <si>
    <t>Energiafű</t>
  </si>
  <si>
    <t>EGY01</t>
  </si>
  <si>
    <t>Egyéb szántóföldi termelt növény</t>
  </si>
  <si>
    <t>FOR01</t>
  </si>
  <si>
    <t>Lucerna</t>
  </si>
  <si>
    <t>FOR02</t>
  </si>
  <si>
    <t>Lucerna erjesztett takarmány</t>
  </si>
  <si>
    <t>FOR03</t>
  </si>
  <si>
    <t>Lucerna zöldtakarmány</t>
  </si>
  <si>
    <t>FOR04</t>
  </si>
  <si>
    <t>Komlós lucerna</t>
  </si>
  <si>
    <t>FOR05</t>
  </si>
  <si>
    <t>Sárkerep lucerna</t>
  </si>
  <si>
    <t>FOR06</t>
  </si>
  <si>
    <t>Tarkavirágú lucerna</t>
  </si>
  <si>
    <t>FOR10</t>
  </si>
  <si>
    <t>Bíborhere</t>
  </si>
  <si>
    <t>FOR11</t>
  </si>
  <si>
    <t>Fehérhere</t>
  </si>
  <si>
    <t>FOR12</t>
  </si>
  <si>
    <t>Korcshere (svédhere)</t>
  </si>
  <si>
    <t>FOR13</t>
  </si>
  <si>
    <t>Perzsahere (fonákhere)</t>
  </si>
  <si>
    <t>FOR14</t>
  </si>
  <si>
    <t>Alexandriai here</t>
  </si>
  <si>
    <t>FOR15</t>
  </si>
  <si>
    <t>Lódi lóhere</t>
  </si>
  <si>
    <t>FOR23</t>
  </si>
  <si>
    <t>Sárgavirágú somkóró (orvosi somkóró)</t>
  </si>
  <si>
    <t>FOR24</t>
  </si>
  <si>
    <t>Fehérvirágú somkóró</t>
  </si>
  <si>
    <t>FOR25</t>
  </si>
  <si>
    <t>Takarmánybaltacim</t>
  </si>
  <si>
    <t>FOR27</t>
  </si>
  <si>
    <t>Szarvaskerep</t>
  </si>
  <si>
    <t>FOR28</t>
  </si>
  <si>
    <t>Nyúlszapuka</t>
  </si>
  <si>
    <t>FOR29</t>
  </si>
  <si>
    <t>Szeradella</t>
  </si>
  <si>
    <t>FOR30</t>
  </si>
  <si>
    <t>Koronás baltavirág</t>
  </si>
  <si>
    <t>FOR32</t>
  </si>
  <si>
    <t>Réparepce</t>
  </si>
  <si>
    <t>FOR33</t>
  </si>
  <si>
    <t>Tifon</t>
  </si>
  <si>
    <t>FOR34</t>
  </si>
  <si>
    <t>Tarlórépa</t>
  </si>
  <si>
    <t>FOR35</t>
  </si>
  <si>
    <t>Takarmányrépa</t>
  </si>
  <si>
    <t>FOR36</t>
  </si>
  <si>
    <t>Csicsóka</t>
  </si>
  <si>
    <t>FOR37</t>
  </si>
  <si>
    <t>Murokrépa</t>
  </si>
  <si>
    <t>FOR38</t>
  </si>
  <si>
    <t>Tarka koronafürt</t>
  </si>
  <si>
    <t>FOR39</t>
  </si>
  <si>
    <t>Görög széna</t>
  </si>
  <si>
    <t>FOR40</t>
  </si>
  <si>
    <t xml:space="preserve">Keleti kecskeruta </t>
  </si>
  <si>
    <t>FOR41</t>
  </si>
  <si>
    <t>Mézontófű (Facélia)</t>
  </si>
  <si>
    <t>FOR56</t>
  </si>
  <si>
    <t>Füves lucerna</t>
  </si>
  <si>
    <t>FOR57</t>
  </si>
  <si>
    <t>Füves here</t>
  </si>
  <si>
    <t>FOR58</t>
  </si>
  <si>
    <t>Takarmánymályva</t>
  </si>
  <si>
    <t>FOR59</t>
  </si>
  <si>
    <t>Szilfium</t>
  </si>
  <si>
    <t>FOR60</t>
  </si>
  <si>
    <t>Lósóska</t>
  </si>
  <si>
    <t>FRU11</t>
  </si>
  <si>
    <t>Szeder</t>
  </si>
  <si>
    <t>FRU12</t>
  </si>
  <si>
    <t>Tüske nélküli szeder</t>
  </si>
  <si>
    <t>FRU13</t>
  </si>
  <si>
    <t>Yosta (rikö)</t>
  </si>
  <si>
    <t>FRU14</t>
  </si>
  <si>
    <t>Homoktövis</t>
  </si>
  <si>
    <t>FRU18</t>
  </si>
  <si>
    <t>Berkenye</t>
  </si>
  <si>
    <t>HAG11</t>
  </si>
  <si>
    <t>Hagyományos gyümölcsös szelídgesztenye</t>
  </si>
  <si>
    <t>HAG12</t>
  </si>
  <si>
    <t>Hagyományos gyümölcsös vegyes</t>
  </si>
  <si>
    <t>HAG20</t>
  </si>
  <si>
    <t>Hagyományos gyümölcsös bodza</t>
  </si>
  <si>
    <t>HAG21</t>
  </si>
  <si>
    <t>Hagyományos gyümölcsös homoktövis</t>
  </si>
  <si>
    <t>HAG22</t>
  </si>
  <si>
    <t>Hagyományos gyümölcsös Áfonya</t>
  </si>
  <si>
    <t>HAG23</t>
  </si>
  <si>
    <t>Hagyományos gyümölcsös Berkenye</t>
  </si>
  <si>
    <t>HAG24</t>
  </si>
  <si>
    <t>Hagyományos gyümölcsös Fekete berkenye</t>
  </si>
  <si>
    <t>HAG25</t>
  </si>
  <si>
    <t>Hagyományos gyümölcsös Fehér eperfa</t>
  </si>
  <si>
    <t>HAG26</t>
  </si>
  <si>
    <t>Hagyományos gyümölcsös Fekete eperfa</t>
  </si>
  <si>
    <t>IND06</t>
  </si>
  <si>
    <t>Szezámmag</t>
  </si>
  <si>
    <t>IND07</t>
  </si>
  <si>
    <t>Olajlen</t>
  </si>
  <si>
    <t>IND08</t>
  </si>
  <si>
    <t>Rostlen</t>
  </si>
  <si>
    <t>IND13</t>
  </si>
  <si>
    <t>Ricinus</t>
  </si>
  <si>
    <t>IND18</t>
  </si>
  <si>
    <t>Takarmányretek</t>
  </si>
  <si>
    <t>IND19</t>
  </si>
  <si>
    <t>Négermag</t>
  </si>
  <si>
    <t>IND20</t>
  </si>
  <si>
    <t>Vadrepce</t>
  </si>
  <si>
    <t>IND21</t>
  </si>
  <si>
    <t>Gomborka</t>
  </si>
  <si>
    <t>IND22</t>
  </si>
  <si>
    <t>Cikória</t>
  </si>
  <si>
    <t>KAL16</t>
  </si>
  <si>
    <t>Évelő rozs</t>
  </si>
  <si>
    <t>KAL22</t>
  </si>
  <si>
    <t>Pattogatni való kukorica</t>
  </si>
  <si>
    <t>KAL28</t>
  </si>
  <si>
    <t>Pohánka (Hajdina)</t>
  </si>
  <si>
    <t>KAL29</t>
  </si>
  <si>
    <t xml:space="preserve">Mohar </t>
  </si>
  <si>
    <t>KAL30</t>
  </si>
  <si>
    <t>Cukorcirok</t>
  </si>
  <si>
    <t>KAL31</t>
  </si>
  <si>
    <t>Seprűcirok</t>
  </si>
  <si>
    <t>KAL33</t>
  </si>
  <si>
    <t>Silócirok</t>
  </si>
  <si>
    <t>KAL34</t>
  </si>
  <si>
    <t>Szudáni cirokfű</t>
  </si>
  <si>
    <t>KAL35</t>
  </si>
  <si>
    <t>Indiánrizs</t>
  </si>
  <si>
    <t>KAL37</t>
  </si>
  <si>
    <t>Indiai köles</t>
  </si>
  <si>
    <t>KAL38</t>
  </si>
  <si>
    <t>Fénymag</t>
  </si>
  <si>
    <t>KEN01</t>
  </si>
  <si>
    <t xml:space="preserve">Kender </t>
  </si>
  <si>
    <t>KEV01</t>
  </si>
  <si>
    <t>Keverék kultúra</t>
  </si>
  <si>
    <t>KOM01</t>
  </si>
  <si>
    <t>Komló</t>
  </si>
  <si>
    <t>PAZ01</t>
  </si>
  <si>
    <t>Ebtippan</t>
  </si>
  <si>
    <t>PAZ02</t>
  </si>
  <si>
    <t>Óriás tippan</t>
  </si>
  <si>
    <t>PAZ03</t>
  </si>
  <si>
    <t>Fehér tippan</t>
  </si>
  <si>
    <t>PAZ04</t>
  </si>
  <si>
    <t>Cérnatippan</t>
  </si>
  <si>
    <t>PAZ05</t>
  </si>
  <si>
    <t>Francia perje</t>
  </si>
  <si>
    <t>PAZ06</t>
  </si>
  <si>
    <t>Csenkeszperje</t>
  </si>
  <si>
    <t>PAZ07</t>
  </si>
  <si>
    <t>Olasz perje (szálkás perje)</t>
  </si>
  <si>
    <t>PAZ08</t>
  </si>
  <si>
    <t>Angol perje</t>
  </si>
  <si>
    <t>PAZ09</t>
  </si>
  <si>
    <t>Hibrid perje</t>
  </si>
  <si>
    <t>PAZ10</t>
  </si>
  <si>
    <t>Ligeti perje</t>
  </si>
  <si>
    <t>PAZ11</t>
  </si>
  <si>
    <t>Réti perje</t>
  </si>
  <si>
    <t>PAZ12</t>
  </si>
  <si>
    <t>Mocsári perje</t>
  </si>
  <si>
    <t>PAZ13</t>
  </si>
  <si>
    <t>Sovány perje</t>
  </si>
  <si>
    <t>PAZ14</t>
  </si>
  <si>
    <t>Csomós ebír</t>
  </si>
  <si>
    <t>PAZ15</t>
  </si>
  <si>
    <t>Nádképű csenkesz</t>
  </si>
  <si>
    <t>PAZ16</t>
  </si>
  <si>
    <t>Juhcsenkesz</t>
  </si>
  <si>
    <t>PAZ17</t>
  </si>
  <si>
    <t>Réti csenkesz</t>
  </si>
  <si>
    <t>PAZ18</t>
  </si>
  <si>
    <t>Vörös csenkesz</t>
  </si>
  <si>
    <t>PAZ19</t>
  </si>
  <si>
    <t>Gumós komócsin</t>
  </si>
  <si>
    <t>PAZ20</t>
  </si>
  <si>
    <t>Réti komócsin</t>
  </si>
  <si>
    <t>PAZ21</t>
  </si>
  <si>
    <t>Veresnadrág csenkesz</t>
  </si>
  <si>
    <t>PAZ22</t>
  </si>
  <si>
    <t>Magyar rozsnok</t>
  </si>
  <si>
    <t>PAZ23</t>
  </si>
  <si>
    <t>Zöld Pántlikafű</t>
  </si>
  <si>
    <t>PIL11</t>
  </si>
  <si>
    <t>Futóbab</t>
  </si>
  <si>
    <t>PIL14</t>
  </si>
  <si>
    <t>Homoki bab</t>
  </si>
  <si>
    <t>PIL15</t>
  </si>
  <si>
    <t>Fehérvirágú édes csillagfürt</t>
  </si>
  <si>
    <t>PIL16</t>
  </si>
  <si>
    <t>Fehérvirágú édes csillagfürt (takarmány célra)</t>
  </si>
  <si>
    <t>PIL17</t>
  </si>
  <si>
    <t>Fehérvirágú édes csillagfürt (zöldtrágyázásra)</t>
  </si>
  <si>
    <t>PIL18</t>
  </si>
  <si>
    <t>Sárgavirágú édes csillagfürt</t>
  </si>
  <si>
    <t>PIL19</t>
  </si>
  <si>
    <t>Sárgavirágú édes csillagfürt (takarmány célra)</t>
  </si>
  <si>
    <t>PIL20</t>
  </si>
  <si>
    <t>Sárgavirágú édes csillagfürt (zöldtrágyázásra)</t>
  </si>
  <si>
    <t>PIL21</t>
  </si>
  <si>
    <t xml:space="preserve">Kékvirágú édes csillagfürt </t>
  </si>
  <si>
    <t>PIL22</t>
  </si>
  <si>
    <t>Kékvirágú édes csillagfürt (takarmány célra)</t>
  </si>
  <si>
    <t>PIL23</t>
  </si>
  <si>
    <t>Kékvirágú édes csillagfürt (zöldtrágyázásra)</t>
  </si>
  <si>
    <t>PIL25</t>
  </si>
  <si>
    <t>Takarmánybükköny (Tavaszi bükköny)</t>
  </si>
  <si>
    <t>PIL26</t>
  </si>
  <si>
    <t>Szöszösbükköny</t>
  </si>
  <si>
    <t>PIL27</t>
  </si>
  <si>
    <t>Pannonbükköny</t>
  </si>
  <si>
    <t>PIL30</t>
  </si>
  <si>
    <t>Szegletes lednek</t>
  </si>
  <si>
    <t>SZI01</t>
  </si>
  <si>
    <t>Sziki kender</t>
  </si>
  <si>
    <t>ULT11</t>
  </si>
  <si>
    <t>Szelídgesztenye</t>
  </si>
  <si>
    <t>ULT12</t>
  </si>
  <si>
    <t>Vegyes gyümölcsös</t>
  </si>
  <si>
    <t>ULT21</t>
  </si>
  <si>
    <t>Füge</t>
  </si>
  <si>
    <t>ULT26</t>
  </si>
  <si>
    <t>Csipkebogyó</t>
  </si>
  <si>
    <t>ULT27</t>
  </si>
  <si>
    <t>Kivi</t>
  </si>
  <si>
    <t>ULT28</t>
  </si>
  <si>
    <t>Egyéb ültetvény</t>
  </si>
  <si>
    <t>ULT30</t>
  </si>
  <si>
    <t>Fehér eperfa</t>
  </si>
  <si>
    <t>ULT31</t>
  </si>
  <si>
    <t>Fekete eperfa</t>
  </si>
  <si>
    <t>ULT32</t>
  </si>
  <si>
    <t>Fekete berkenye</t>
  </si>
  <si>
    <t>VEG03</t>
  </si>
  <si>
    <t>Bimbóskel</t>
  </si>
  <si>
    <t>VEG07</t>
  </si>
  <si>
    <t>Takarmánykáposzta</t>
  </si>
  <si>
    <t>VEG08</t>
  </si>
  <si>
    <t>Karalábé</t>
  </si>
  <si>
    <t>VEG09</t>
  </si>
  <si>
    <t>Kínai kel</t>
  </si>
  <si>
    <t>VEG11</t>
  </si>
  <si>
    <t>Póréhagyma</t>
  </si>
  <si>
    <t>VEG12</t>
  </si>
  <si>
    <t>Őszi fokhagyma</t>
  </si>
  <si>
    <t>VEG13</t>
  </si>
  <si>
    <t>Tavaszi fokhagyma</t>
  </si>
  <si>
    <t>VEG17</t>
  </si>
  <si>
    <t>Lilahagyma</t>
  </si>
  <si>
    <t>VEG18</t>
  </si>
  <si>
    <t>Metélőhagyma</t>
  </si>
  <si>
    <t>VEG19</t>
  </si>
  <si>
    <t>Fejessaláta</t>
  </si>
  <si>
    <t>VEG20</t>
  </si>
  <si>
    <t>Endívia</t>
  </si>
  <si>
    <t>VEG24</t>
  </si>
  <si>
    <t>Articsóka</t>
  </si>
  <si>
    <t>VEG25</t>
  </si>
  <si>
    <t>Spanyol Articsóka</t>
  </si>
  <si>
    <t>VEG29</t>
  </si>
  <si>
    <t>Rebarbara</t>
  </si>
  <si>
    <t>VEG30</t>
  </si>
  <si>
    <t>Édeskömény</t>
  </si>
  <si>
    <t>VEG31</t>
  </si>
  <si>
    <t>Galambbegysaláta</t>
  </si>
  <si>
    <t>VEG32</t>
  </si>
  <si>
    <t>Zsázsa</t>
  </si>
  <si>
    <t>VEG35</t>
  </si>
  <si>
    <t>Padlizsán (Tojásgyümölcs)</t>
  </si>
  <si>
    <t>VEG47</t>
  </si>
  <si>
    <t>Feketegyökér</t>
  </si>
  <si>
    <t>VEG50</t>
  </si>
  <si>
    <t>Újzélandi spenót</t>
  </si>
  <si>
    <t>VEG51</t>
  </si>
  <si>
    <t>Mezei csibehúr</t>
  </si>
  <si>
    <t>VEG52</t>
  </si>
  <si>
    <t>Egyéb zöldség</t>
  </si>
  <si>
    <t>VEG54</t>
  </si>
  <si>
    <t>Batáta (édesburgonya)</t>
  </si>
  <si>
    <t>VEG55</t>
  </si>
  <si>
    <t>Borsmustár (rukkola)</t>
  </si>
  <si>
    <t>====</t>
  </si>
  <si>
    <t>Köthető "A típusú" biztosítás</t>
  </si>
  <si>
    <t>Köthető télifagy kiegészítő</t>
  </si>
  <si>
    <t>Köthető vihar kiegészítő</t>
  </si>
  <si>
    <t>Belső vezérlések</t>
  </si>
  <si>
    <t>IKR Agrár csoport</t>
  </si>
  <si>
    <t>IKR Csoport megnevezés</t>
  </si>
  <si>
    <t>Gyömölcsösök - gyümölcsök</t>
  </si>
  <si>
    <t>Hagyományos gyümölcsösök</t>
  </si>
  <si>
    <t>Alap szántóföldi növények</t>
  </si>
  <si>
    <t>Repce</t>
  </si>
  <si>
    <t xml:space="preserve">Búza </t>
  </si>
  <si>
    <t xml:space="preserve">Rozs </t>
  </si>
  <si>
    <t>Árpa</t>
  </si>
  <si>
    <t>Tritikále</t>
  </si>
  <si>
    <t>Gyümölcsfák</t>
  </si>
  <si>
    <t>Szőlő</t>
  </si>
  <si>
    <t>Fűszernövények</t>
  </si>
  <si>
    <t>Aromás-, gyógy- és fűszernövények</t>
  </si>
  <si>
    <t>Egyéb növények</t>
  </si>
  <si>
    <t>Dohány</t>
  </si>
  <si>
    <t>Egyéb termelt növény</t>
  </si>
  <si>
    <t>Here</t>
  </si>
  <si>
    <t>Somkóró</t>
  </si>
  <si>
    <t>Koronás baltavirág (vetőmag)</t>
  </si>
  <si>
    <t>Ideiglenes gyep</t>
  </si>
  <si>
    <t>Dinnye</t>
  </si>
  <si>
    <t>Piszke (köszméte)</t>
  </si>
  <si>
    <t>Bodza</t>
  </si>
  <si>
    <t>Len</t>
  </si>
  <si>
    <t>Mustár</t>
  </si>
  <si>
    <t>Ricinusmag</t>
  </si>
  <si>
    <t>Vadrepcemag</t>
  </si>
  <si>
    <t xml:space="preserve">Zab </t>
  </si>
  <si>
    <t>Cirok</t>
  </si>
  <si>
    <t>Köles</t>
  </si>
  <si>
    <t>Kender</t>
  </si>
  <si>
    <t>Tippan</t>
  </si>
  <si>
    <t>Perje</t>
  </si>
  <si>
    <t>Csenkesz</t>
  </si>
  <si>
    <t>Komócsin</t>
  </si>
  <si>
    <t>Borsó</t>
  </si>
  <si>
    <t>Bab</t>
  </si>
  <si>
    <t>Csillagfürt</t>
  </si>
  <si>
    <t>Bükköny</t>
  </si>
  <si>
    <t>Eperfa</t>
  </si>
  <si>
    <t>Zöltségek</t>
  </si>
  <si>
    <t>Káposzta</t>
  </si>
  <si>
    <t>Hagyma</t>
  </si>
  <si>
    <t>Petrezselyem</t>
  </si>
  <si>
    <t>Tök</t>
  </si>
  <si>
    <t>Batáta</t>
  </si>
  <si>
    <t>Borsmustár</t>
  </si>
  <si>
    <t>Várható állami támogatás mértéke ("B, C")</t>
  </si>
  <si>
    <t>Várható állami támogatás mértéke ("A")</t>
  </si>
  <si>
    <t>MVH csoport megnevezés</t>
  </si>
  <si>
    <t>Nics</t>
  </si>
  <si>
    <t>hasznosítási kód</t>
  </si>
  <si>
    <t>Növény veve</t>
  </si>
  <si>
    <t>Növény csoportok</t>
  </si>
  <si>
    <t>Alap_szántóföldi_növények</t>
  </si>
  <si>
    <t>Egyéb_növények</t>
  </si>
  <si>
    <t>Oszlop1</t>
  </si>
  <si>
    <t>Gyümölcsösök_gyümölcsök</t>
  </si>
  <si>
    <t>Támogatás nélkül díjtétel</t>
  </si>
  <si>
    <t>Kiegészítő díjtétel</t>
  </si>
  <si>
    <t>Támogatás nélkül összesen</t>
  </si>
  <si>
    <t>Támogatott díj támogatás nélkül összesen</t>
  </si>
  <si>
    <t>Kiegészítő díj összesen</t>
  </si>
  <si>
    <t>Díjtételek és díjak</t>
  </si>
  <si>
    <t>Vezérlések "A" típusú biztosítás</t>
  </si>
  <si>
    <t>Biztosítandó terület (ha)</t>
  </si>
  <si>
    <t>Várható hozam (tonna/ha)</t>
  </si>
  <si>
    <t>Kalkulált biztosítási
érték (HUF)</t>
  </si>
  <si>
    <t>Támogatott kulcs (jég)</t>
  </si>
  <si>
    <t>Kiegészítő kulcs (jég)</t>
  </si>
  <si>
    <t>Vihar kiegészítő kezelése</t>
  </si>
  <si>
    <t>Télifagy kiegészítő kezelése</t>
  </si>
  <si>
    <t>Ellenőrzés</t>
  </si>
  <si>
    <t>Támogatott díj összesen csak az "A" választása esetén</t>
  </si>
  <si>
    <t>Támogatott díj összesen (az ajánlati táblára)</t>
  </si>
  <si>
    <t>Támogatott díj összesen csak a "B és C" esetén</t>
  </si>
  <si>
    <t>Amennyiben sikerült felkelteni érdeklődését a kitöltött kalkulációt juttassa el az IKR Agrár Kft. területileg illetékes üzletkötőjéhez</t>
  </si>
  <si>
    <t xml:space="preserve">Várható állami támogatás után*
</t>
  </si>
  <si>
    <t>Kalkulált biztosítási díj összesen</t>
  </si>
  <si>
    <t>Termény biztosítandó egységára (tonna/HUF)</t>
  </si>
  <si>
    <t>Szollingerné Böröcz Renáta
növénybiztosítási ügyintéző részére</t>
  </si>
  <si>
    <t>szollingerne@ikragrar.hu</t>
  </si>
  <si>
    <t>+36 (20) 414-2512</t>
  </si>
  <si>
    <t>Speciális tűz</t>
  </si>
  <si>
    <t>Növény csoport választás: ==&gt;</t>
  </si>
  <si>
    <t>Alap fedezet (tűz, jég) kezelése</t>
  </si>
  <si>
    <t>Mák (tavaszi)</t>
  </si>
  <si>
    <t>IND25</t>
  </si>
  <si>
    <t>Mák (őszi)</t>
  </si>
  <si>
    <t>FRU19</t>
  </si>
  <si>
    <t>Tökre oltott sárgadinnye</t>
  </si>
  <si>
    <t>Piszke (köszméte/egres)</t>
  </si>
  <si>
    <t>KAL39</t>
  </si>
  <si>
    <t>Fekete zab (homoki zab)</t>
  </si>
  <si>
    <t>Angyalgyökér (Angelika)</t>
  </si>
  <si>
    <t>Menta (egyéb)</t>
  </si>
  <si>
    <t>Meténg (egyéb)</t>
  </si>
  <si>
    <t>Borsikafű (egyéb)</t>
  </si>
  <si>
    <t>Aleandriai here</t>
  </si>
  <si>
    <r>
      <t xml:space="preserve">Államilag díjtámogatott "A" típusú összkockázatú biztosítás (+jég és vihar önrész biztosítás)
</t>
    </r>
    <r>
      <rPr>
        <b/>
        <sz val="10"/>
        <color theme="1"/>
        <rFont val="Cambria"/>
        <family val="1"/>
        <charset val="238"/>
        <scheme val="major"/>
      </rPr>
      <t>(támogatás akár. 70%; várható 60%)</t>
    </r>
  </si>
  <si>
    <r>
      <t xml:space="preserve">"IKR Agrár mezőgazdasági biztosítási csomag" vagy 
"B illetve C"  tipusú államilag díjtámogatott és GAZDA kiegészítő biztosítási csomag (GB444)
</t>
    </r>
    <r>
      <rPr>
        <b/>
        <sz val="11"/>
        <rFont val="Cambria"/>
        <family val="1"/>
        <charset val="238"/>
        <scheme val="major"/>
      </rPr>
      <t>(támogatás akár 70 % ; várható 50%)</t>
    </r>
  </si>
  <si>
    <t>(alkalmazható 2023. augusztus 1-től 2024. május 31-ig)</t>
  </si>
  <si>
    <r>
      <t xml:space="preserve">Biztosítási díjkalkulátor
2023/2024. mezőgazdasági termelési időszakra
</t>
    </r>
    <r>
      <rPr>
        <b/>
        <sz val="10"/>
        <color theme="1"/>
        <rFont val="Cambria"/>
        <family val="1"/>
        <charset val="238"/>
        <scheme val="major"/>
      </rPr>
      <t>(ver.: 2021.09.08)</t>
    </r>
  </si>
  <si>
    <t>Zöldségek</t>
  </si>
  <si>
    <t>Hozam emelés %</t>
  </si>
  <si>
    <t>Hozamemelés</t>
  </si>
  <si>
    <t>Emelés utáni hozam (tonna/ha)</t>
  </si>
  <si>
    <t>Emelés mértéke</t>
  </si>
  <si>
    <t>Szorzószám</t>
  </si>
  <si>
    <t>Kalkulált biztosítási díj</t>
  </si>
  <si>
    <t>* A várható állami támogatást a 2023. szeptember havi információk alapján szerepeltetjük a kalkulációban, melynek végleges értéke változhat.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</si>
</sst>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HUF&quot;"/>
    <numFmt numFmtId="165" formatCode="0.0000"/>
    <numFmt numFmtId="166" formatCode="#,##0.00_ ;[Red]\-#,##0.00\ 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  <scheme val="maj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u/>
      <sz val="16"/>
      <color theme="1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2"/>
      <color rgb="FF00000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6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8"/>
      <color theme="1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4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3" fontId="14" fillId="0" borderId="0" xfId="0" applyNumberFormat="1" applyFont="1"/>
    <xf numFmtId="0" fontId="13" fillId="0" borderId="19" xfId="0" applyFont="1" applyBorder="1"/>
    <xf numFmtId="4" fontId="0" fillId="0" borderId="0" xfId="0" applyNumberFormat="1"/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9" fontId="4" fillId="0" borderId="29" xfId="0" applyNumberFormat="1" applyFont="1" applyBorder="1" applyAlignment="1">
      <alignment vertical="center"/>
    </xf>
    <xf numFmtId="3" fontId="0" fillId="0" borderId="8" xfId="0" applyNumberFormat="1" applyBorder="1"/>
    <xf numFmtId="0" fontId="3" fillId="0" borderId="32" xfId="0" applyFont="1" applyBorder="1"/>
    <xf numFmtId="3" fontId="16" fillId="0" borderId="7" xfId="3" applyNumberFormat="1" applyFont="1" applyBorder="1" applyAlignment="1">
      <alignment horizontal="right" vertical="center" wrapText="1"/>
    </xf>
    <xf numFmtId="4" fontId="16" fillId="0" borderId="1" xfId="3" applyNumberFormat="1" applyFont="1" applyBorder="1" applyAlignment="1" applyProtection="1">
      <alignment horizontal="right" vertical="center" wrapText="1"/>
      <protection locked="0"/>
    </xf>
    <xf numFmtId="3" fontId="16" fillId="0" borderId="1" xfId="3" applyNumberFormat="1" applyFont="1" applyBorder="1" applyAlignment="1" applyProtection="1">
      <alignment horizontal="right" vertical="center" wrapText="1"/>
      <protection locked="0"/>
    </xf>
    <xf numFmtId="3" fontId="16" fillId="0" borderId="13" xfId="3" applyNumberFormat="1" applyFont="1" applyBorder="1" applyAlignment="1">
      <alignment horizontal="right" vertical="center" wrapText="1"/>
    </xf>
    <xf numFmtId="3" fontId="16" fillId="0" borderId="10" xfId="3" applyNumberFormat="1" applyFont="1" applyBorder="1" applyAlignment="1">
      <alignment horizontal="right" vertical="center" wrapText="1"/>
    </xf>
    <xf numFmtId="0" fontId="20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3" fontId="16" fillId="0" borderId="6" xfId="3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3" fillId="0" borderId="27" xfId="0" applyFont="1" applyBorder="1"/>
    <xf numFmtId="0" fontId="14" fillId="0" borderId="0" xfId="0" quotePrefix="1" applyFont="1" applyAlignment="1">
      <alignment horizontal="left"/>
    </xf>
    <xf numFmtId="0" fontId="5" fillId="0" borderId="0" xfId="0" applyFont="1"/>
    <xf numFmtId="0" fontId="23" fillId="0" borderId="0" xfId="0" applyFont="1"/>
    <xf numFmtId="9" fontId="0" fillId="0" borderId="0" xfId="0" applyNumberFormat="1"/>
    <xf numFmtId="0" fontId="7" fillId="0" borderId="30" xfId="1" applyFont="1" applyBorder="1" applyAlignment="1">
      <alignment horizontal="center" vertical="center" wrapText="1"/>
    </xf>
    <xf numFmtId="0" fontId="11" fillId="0" borderId="0" xfId="0" applyFont="1"/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23" fillId="0" borderId="31" xfId="0" applyFont="1" applyBorder="1" applyAlignment="1">
      <alignment vertical="center"/>
    </xf>
    <xf numFmtId="0" fontId="18" fillId="3" borderId="25" xfId="0" applyFont="1" applyFill="1" applyBorder="1" applyAlignment="1">
      <alignment vertical="center" wrapText="1"/>
    </xf>
    <xf numFmtId="0" fontId="5" fillId="3" borderId="30" xfId="0" applyFont="1" applyFill="1" applyBorder="1"/>
    <xf numFmtId="4" fontId="17" fillId="3" borderId="30" xfId="0" applyNumberFormat="1" applyFont="1" applyFill="1" applyBorder="1" applyAlignment="1">
      <alignment vertical="center"/>
    </xf>
    <xf numFmtId="0" fontId="20" fillId="3" borderId="30" xfId="0" applyFont="1" applyFill="1" applyBorder="1"/>
    <xf numFmtId="3" fontId="17" fillId="3" borderId="30" xfId="0" applyNumberFormat="1" applyFont="1" applyFill="1" applyBorder="1"/>
    <xf numFmtId="164" fontId="17" fillId="3" borderId="26" xfId="0" applyNumberFormat="1" applyFont="1" applyFill="1" applyBorder="1" applyAlignment="1">
      <alignment vertical="center"/>
    </xf>
    <xf numFmtId="0" fontId="6" fillId="3" borderId="27" xfId="0" applyFont="1" applyFill="1" applyBorder="1"/>
    <xf numFmtId="164" fontId="17" fillId="3" borderId="12" xfId="0" applyNumberFormat="1" applyFont="1" applyFill="1" applyBorder="1" applyAlignment="1">
      <alignment vertical="center"/>
    </xf>
    <xf numFmtId="164" fontId="17" fillId="3" borderId="25" xfId="0" applyNumberFormat="1" applyFont="1" applyFill="1" applyBorder="1" applyAlignment="1">
      <alignment vertical="center"/>
    </xf>
    <xf numFmtId="0" fontId="3" fillId="0" borderId="54" xfId="0" applyFont="1" applyBorder="1"/>
    <xf numFmtId="0" fontId="3" fillId="0" borderId="10" xfId="0" applyFont="1" applyBorder="1"/>
    <xf numFmtId="0" fontId="22" fillId="0" borderId="0" xfId="0" applyFont="1"/>
    <xf numFmtId="0" fontId="22" fillId="0" borderId="0" xfId="0" applyFont="1" applyAlignment="1">
      <alignment horizontal="left" indent="11"/>
    </xf>
    <xf numFmtId="0" fontId="7" fillId="0" borderId="26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8" fillId="0" borderId="0" xfId="4" applyBorder="1" applyProtection="1"/>
    <xf numFmtId="0" fontId="20" fillId="0" borderId="0" xfId="0" applyFont="1" applyAlignment="1">
      <alignment horizontal="left" vertical="center" indent="2"/>
    </xf>
    <xf numFmtId="0" fontId="12" fillId="0" borderId="55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23" fillId="0" borderId="56" xfId="0" applyFont="1" applyBorder="1" applyAlignment="1">
      <alignment vertical="center"/>
    </xf>
    <xf numFmtId="0" fontId="15" fillId="0" borderId="55" xfId="0" applyFont="1" applyBorder="1"/>
    <xf numFmtId="0" fontId="15" fillId="0" borderId="32" xfId="0" applyFont="1" applyBorder="1"/>
    <xf numFmtId="0" fontId="23" fillId="0" borderId="15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6" fillId="3" borderId="57" xfId="0" applyFont="1" applyFill="1" applyBorder="1"/>
    <xf numFmtId="0" fontId="3" fillId="0" borderId="59" xfId="0" applyFont="1" applyBorder="1"/>
    <xf numFmtId="0" fontId="0" fillId="3" borderId="12" xfId="0" applyFill="1" applyBorder="1"/>
    <xf numFmtId="0" fontId="26" fillId="0" borderId="61" xfId="0" applyFont="1" applyBorder="1"/>
    <xf numFmtId="3" fontId="16" fillId="0" borderId="45" xfId="3" applyNumberFormat="1" applyFont="1" applyBorder="1" applyAlignment="1">
      <alignment horizontal="right" vertical="center" wrapText="1"/>
    </xf>
    <xf numFmtId="3" fontId="16" fillId="0" borderId="31" xfId="3" applyNumberFormat="1" applyFont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 textRotation="90" wrapText="1"/>
    </xf>
    <xf numFmtId="0" fontId="11" fillId="2" borderId="51" xfId="0" applyFont="1" applyFill="1" applyBorder="1" applyAlignment="1">
      <alignment horizontal="center" vertical="center" textRotation="90" wrapText="1"/>
    </xf>
    <xf numFmtId="3" fontId="0" fillId="2" borderId="0" xfId="0" applyNumberFormat="1" applyFill="1"/>
    <xf numFmtId="3" fontId="14" fillId="2" borderId="0" xfId="0" applyNumberFormat="1" applyFont="1" applyFill="1"/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  <xf numFmtId="3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5" xfId="0" applyNumberFormat="1" applyFill="1" applyBorder="1"/>
    <xf numFmtId="0" fontId="0" fillId="4" borderId="50" xfId="0" applyFill="1" applyBorder="1"/>
    <xf numFmtId="3" fontId="14" fillId="4" borderId="49" xfId="0" applyNumberFormat="1" applyFont="1" applyFill="1" applyBorder="1"/>
    <xf numFmtId="3" fontId="14" fillId="4" borderId="52" xfId="0" applyNumberFormat="1" applyFont="1" applyFill="1" applyBorder="1"/>
    <xf numFmtId="0" fontId="0" fillId="5" borderId="1" xfId="0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5" borderId="0" xfId="0" applyFill="1"/>
    <xf numFmtId="0" fontId="7" fillId="0" borderId="12" xfId="1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0" fillId="6" borderId="4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3" fontId="0" fillId="6" borderId="4" xfId="0" applyNumberFormat="1" applyFill="1" applyBorder="1"/>
    <xf numFmtId="3" fontId="0" fillId="6" borderId="1" xfId="0" applyNumberFormat="1" applyFill="1" applyBorder="1"/>
    <xf numFmtId="2" fontId="0" fillId="6" borderId="1" xfId="0" applyNumberFormat="1" applyFill="1" applyBorder="1" applyAlignment="1">
      <alignment horizontal="center"/>
    </xf>
    <xf numFmtId="0" fontId="0" fillId="6" borderId="2" xfId="0" applyFill="1" applyBorder="1"/>
    <xf numFmtId="0" fontId="11" fillId="6" borderId="4" xfId="0" applyFont="1" applyFill="1" applyBorder="1" applyAlignment="1">
      <alignment vertical="center"/>
    </xf>
    <xf numFmtId="2" fontId="0" fillId="6" borderId="5" xfId="0" applyNumberFormat="1" applyFill="1" applyBorder="1" applyAlignment="1">
      <alignment horizontal="center"/>
    </xf>
    <xf numFmtId="3" fontId="14" fillId="6" borderId="50" xfId="0" applyNumberFormat="1" applyFont="1" applyFill="1" applyBorder="1"/>
    <xf numFmtId="3" fontId="14" fillId="6" borderId="49" xfId="0" applyNumberFormat="1" applyFont="1" applyFill="1" applyBorder="1"/>
    <xf numFmtId="3" fontId="14" fillId="6" borderId="52" xfId="0" applyNumberFormat="1" applyFont="1" applyFill="1" applyBorder="1"/>
    <xf numFmtId="0" fontId="0" fillId="7" borderId="4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 wrapText="1"/>
    </xf>
    <xf numFmtId="0" fontId="0" fillId="7" borderId="5" xfId="0" applyFill="1" applyBorder="1" applyAlignment="1">
      <alignment horizontal="center" vertical="center" textRotation="90" wrapText="1"/>
    </xf>
    <xf numFmtId="2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0" fillId="7" borderId="50" xfId="0" applyFill="1" applyBorder="1"/>
    <xf numFmtId="0" fontId="0" fillId="7" borderId="49" xfId="0" applyFill="1" applyBorder="1"/>
    <xf numFmtId="3" fontId="14" fillId="7" borderId="49" xfId="0" applyNumberFormat="1" applyFont="1" applyFill="1" applyBorder="1"/>
    <xf numFmtId="3" fontId="14" fillId="7" borderId="52" xfId="0" applyNumberFormat="1" applyFont="1" applyFill="1" applyBorder="1"/>
    <xf numFmtId="0" fontId="0" fillId="8" borderId="4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5" xfId="0" applyFill="1" applyBorder="1" applyAlignment="1">
      <alignment horizontal="center" vertical="center" textRotation="90" wrapText="1"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" fontId="0" fillId="8" borderId="1" xfId="0" applyNumberFormat="1" applyFill="1" applyBorder="1"/>
    <xf numFmtId="0" fontId="0" fillId="8" borderId="50" xfId="0" applyFill="1" applyBorder="1"/>
    <xf numFmtId="0" fontId="0" fillId="8" borderId="49" xfId="0" applyFill="1" applyBorder="1"/>
    <xf numFmtId="3" fontId="14" fillId="8" borderId="49" xfId="0" applyNumberFormat="1" applyFont="1" applyFill="1" applyBorder="1"/>
    <xf numFmtId="3" fontId="14" fillId="8" borderId="52" xfId="0" applyNumberFormat="1" applyFont="1" applyFill="1" applyBorder="1"/>
    <xf numFmtId="0" fontId="18" fillId="0" borderId="0" xfId="0" applyFont="1"/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55" xfId="0" applyFont="1" applyBorder="1"/>
    <xf numFmtId="0" fontId="23" fillId="0" borderId="45" xfId="0" applyFont="1" applyBorder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4" fillId="0" borderId="2" xfId="3" applyFont="1" applyBorder="1" applyAlignment="1" applyProtection="1">
      <alignment horizontal="center" vertical="center" wrapText="1"/>
      <protection locked="0"/>
    </xf>
    <xf numFmtId="0" fontId="7" fillId="0" borderId="9" xfId="3" applyFont="1" applyBorder="1" applyAlignment="1">
      <alignment horizontal="center" vertical="center" wrapText="1"/>
    </xf>
    <xf numFmtId="0" fontId="24" fillId="0" borderId="4" xfId="3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>
      <alignment horizontal="center" vertical="center" wrapText="1"/>
    </xf>
    <xf numFmtId="0" fontId="24" fillId="0" borderId="50" xfId="3" applyFont="1" applyBorder="1" applyAlignment="1" applyProtection="1">
      <alignment horizontal="center" vertical="center" wrapText="1"/>
      <protection locked="0"/>
    </xf>
    <xf numFmtId="0" fontId="7" fillId="0" borderId="49" xfId="3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10" fillId="0" borderId="35" xfId="1" applyFont="1" applyBorder="1" applyAlignment="1">
      <alignment vertical="center" wrapText="1"/>
    </xf>
    <xf numFmtId="0" fontId="10" fillId="0" borderId="37" xfId="1" applyFont="1" applyBorder="1" applyAlignment="1">
      <alignment vertical="center" wrapText="1"/>
    </xf>
    <xf numFmtId="0" fontId="10" fillId="0" borderId="38" xfId="1" applyFont="1" applyBorder="1" applyAlignment="1">
      <alignment vertical="center" wrapText="1"/>
    </xf>
    <xf numFmtId="0" fontId="3" fillId="0" borderId="29" xfId="0" applyFont="1" applyBorder="1"/>
    <xf numFmtId="0" fontId="24" fillId="0" borderId="68" xfId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" fillId="0" borderId="13" xfId="0" applyFont="1" applyBorder="1"/>
    <xf numFmtId="0" fontId="3" fillId="0" borderId="38" xfId="0" applyFont="1" applyBorder="1"/>
    <xf numFmtId="0" fontId="10" fillId="0" borderId="68" xfId="1" applyFont="1" applyBorder="1" applyAlignment="1">
      <alignment vertical="center" wrapText="1"/>
    </xf>
    <xf numFmtId="0" fontId="3" fillId="0" borderId="33" xfId="0" applyFont="1" applyBorder="1"/>
    <xf numFmtId="0" fontId="17" fillId="0" borderId="0" xfId="0" applyFont="1" applyAlignment="1">
      <alignment horizontal="left"/>
    </xf>
    <xf numFmtId="0" fontId="23" fillId="0" borderId="31" xfId="0" applyFont="1" applyBorder="1" applyAlignment="1">
      <alignment horizontal="left" vertical="center"/>
    </xf>
    <xf numFmtId="3" fontId="16" fillId="0" borderId="69" xfId="3" applyNumberFormat="1" applyFont="1" applyBorder="1" applyAlignment="1">
      <alignment horizontal="right" vertical="center" wrapText="1"/>
    </xf>
    <xf numFmtId="3" fontId="16" fillId="0" borderId="46" xfId="3" applyNumberFormat="1" applyFont="1" applyBorder="1" applyAlignment="1">
      <alignment horizontal="right" vertical="center" wrapText="1"/>
    </xf>
    <xf numFmtId="3" fontId="16" fillId="0" borderId="70" xfId="3" applyNumberFormat="1" applyFont="1" applyBorder="1" applyAlignment="1">
      <alignment horizontal="right" vertical="center" wrapText="1"/>
    </xf>
    <xf numFmtId="3" fontId="19" fillId="0" borderId="54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71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0" xfId="4" applyFont="1" applyAlignment="1" applyProtection="1">
      <alignment horizontal="center"/>
    </xf>
    <xf numFmtId="0" fontId="32" fillId="9" borderId="0" xfId="0" applyFont="1" applyFill="1"/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6" xfId="0" quotePrefix="1" applyFont="1" applyBorder="1"/>
    <xf numFmtId="0" fontId="32" fillId="0" borderId="7" xfId="0" applyFont="1" applyBorder="1"/>
    <xf numFmtId="0" fontId="32" fillId="0" borderId="55" xfId="0" applyFont="1" applyBorder="1"/>
    <xf numFmtId="0" fontId="32" fillId="0" borderId="51" xfId="0" applyFont="1" applyBorder="1"/>
    <xf numFmtId="0" fontId="32" fillId="0" borderId="45" xfId="0" applyFont="1" applyBorder="1"/>
    <xf numFmtId="2" fontId="32" fillId="0" borderId="15" xfId="0" applyNumberFormat="1" applyFont="1" applyBorder="1"/>
    <xf numFmtId="2" fontId="32" fillId="0" borderId="14" xfId="0" applyNumberFormat="1" applyFont="1" applyBorder="1"/>
    <xf numFmtId="2" fontId="33" fillId="0" borderId="14" xfId="0" applyNumberFormat="1" applyFont="1" applyBorder="1"/>
    <xf numFmtId="2" fontId="32" fillId="0" borderId="16" xfId="0" applyNumberFormat="1" applyFont="1" applyBorder="1"/>
    <xf numFmtId="2" fontId="33" fillId="0" borderId="47" xfId="0" applyNumberFormat="1" applyFont="1" applyBorder="1"/>
    <xf numFmtId="2" fontId="33" fillId="0" borderId="0" xfId="0" applyNumberFormat="1" applyFont="1"/>
    <xf numFmtId="0" fontId="32" fillId="0" borderId="0" xfId="0" quotePrefix="1" applyFont="1"/>
    <xf numFmtId="0" fontId="32" fillId="10" borderId="0" xfId="0" applyFont="1" applyFill="1"/>
    <xf numFmtId="0" fontId="32" fillId="0" borderId="6" xfId="0" applyFont="1" applyBorder="1"/>
    <xf numFmtId="2" fontId="33" fillId="11" borderId="14" xfId="0" applyNumberFormat="1" applyFont="1" applyFill="1" applyBorder="1"/>
    <xf numFmtId="0" fontId="32" fillId="0" borderId="14" xfId="0" applyFont="1" applyBorder="1"/>
    <xf numFmtId="0" fontId="32" fillId="0" borderId="1" xfId="0" applyFont="1" applyBorder="1"/>
    <xf numFmtId="0" fontId="32" fillId="0" borderId="4" xfId="0" applyFont="1" applyBorder="1"/>
    <xf numFmtId="0" fontId="32" fillId="0" borderId="5" xfId="0" applyFont="1" applyBorder="1"/>
    <xf numFmtId="2" fontId="33" fillId="0" borderId="1" xfId="0" applyNumberFormat="1" applyFont="1" applyBorder="1"/>
    <xf numFmtId="2" fontId="32" fillId="0" borderId="1" xfId="0" applyNumberFormat="1" applyFont="1" applyBorder="1"/>
    <xf numFmtId="0" fontId="33" fillId="0" borderId="55" xfId="0" applyFont="1" applyBorder="1"/>
    <xf numFmtId="2" fontId="33" fillId="11" borderId="1" xfId="0" applyNumberFormat="1" applyFont="1" applyFill="1" applyBorder="1"/>
    <xf numFmtId="0" fontId="33" fillId="0" borderId="1" xfId="0" applyFont="1" applyBorder="1"/>
    <xf numFmtId="0" fontId="33" fillId="0" borderId="14" xfId="0" applyFont="1" applyBorder="1"/>
    <xf numFmtId="0" fontId="33" fillId="11" borderId="14" xfId="0" applyFont="1" applyFill="1" applyBorder="1"/>
    <xf numFmtId="0" fontId="33" fillId="0" borderId="45" xfId="0" applyFont="1" applyBorder="1"/>
    <xf numFmtId="0" fontId="33" fillId="11" borderId="1" xfId="0" applyFont="1" applyFill="1" applyBorder="1"/>
    <xf numFmtId="0" fontId="32" fillId="11" borderId="4" xfId="0" applyFont="1" applyFill="1" applyBorder="1"/>
    <xf numFmtId="0" fontId="32" fillId="11" borderId="5" xfId="0" applyFont="1" applyFill="1" applyBorder="1"/>
    <xf numFmtId="0" fontId="32" fillId="11" borderId="55" xfId="0" applyFont="1" applyFill="1" applyBorder="1"/>
    <xf numFmtId="0" fontId="32" fillId="11" borderId="51" xfId="0" applyFont="1" applyFill="1" applyBorder="1"/>
    <xf numFmtId="0" fontId="32" fillId="11" borderId="45" xfId="0" applyFont="1" applyFill="1" applyBorder="1"/>
    <xf numFmtId="2" fontId="33" fillId="11" borderId="47" xfId="0" applyNumberFormat="1" applyFont="1" applyFill="1" applyBorder="1"/>
    <xf numFmtId="2" fontId="32" fillId="11" borderId="1" xfId="0" applyNumberFormat="1" applyFont="1" applyFill="1" applyBorder="1"/>
    <xf numFmtId="0" fontId="32" fillId="11" borderId="1" xfId="0" applyFont="1" applyFill="1" applyBorder="1"/>
    <xf numFmtId="0" fontId="32" fillId="11" borderId="0" xfId="0" applyFont="1" applyFill="1"/>
    <xf numFmtId="0" fontId="32" fillId="0" borderId="32" xfId="0" applyFont="1" applyBorder="1"/>
    <xf numFmtId="0" fontId="32" fillId="11" borderId="32" xfId="0" applyFont="1" applyFill="1" applyBorder="1"/>
    <xf numFmtId="2" fontId="32" fillId="0" borderId="47" xfId="0" applyNumberFormat="1" applyFont="1" applyBorder="1"/>
    <xf numFmtId="0" fontId="33" fillId="0" borderId="32" xfId="0" applyFont="1" applyBorder="1"/>
    <xf numFmtId="0" fontId="32" fillId="0" borderId="72" xfId="0" applyFont="1" applyBorder="1"/>
    <xf numFmtId="0" fontId="32" fillId="0" borderId="37" xfId="0" applyFont="1" applyBorder="1"/>
    <xf numFmtId="0" fontId="32" fillId="0" borderId="38" xfId="0" applyFont="1" applyBorder="1"/>
    <xf numFmtId="2" fontId="32" fillId="0" borderId="0" xfId="0" applyNumberFormat="1" applyFont="1"/>
    <xf numFmtId="9" fontId="0" fillId="0" borderId="0" xfId="0" applyNumberFormat="1" applyAlignment="1">
      <alignment horizontal="right"/>
    </xf>
    <xf numFmtId="43" fontId="16" fillId="0" borderId="1" xfId="5" applyFont="1" applyBorder="1" applyAlignment="1" applyProtection="1">
      <alignment horizontal="right" vertical="center" wrapText="1"/>
      <protection locked="0"/>
    </xf>
    <xf numFmtId="9" fontId="16" fillId="0" borderId="1" xfId="6" applyFont="1" applyBorder="1" applyAlignment="1" applyProtection="1">
      <alignment horizontal="right" vertical="center" wrapText="1"/>
      <protection locked="0"/>
    </xf>
    <xf numFmtId="166" fontId="16" fillId="0" borderId="1" xfId="6" applyNumberFormat="1" applyFont="1" applyBorder="1" applyAlignment="1" applyProtection="1">
      <alignment horizontal="right" vertical="center" wrapText="1"/>
      <protection locked="0"/>
    </xf>
    <xf numFmtId="2" fontId="3" fillId="0" borderId="0" xfId="0" applyNumberFormat="1" applyFont="1"/>
    <xf numFmtId="9" fontId="4" fillId="0" borderId="0" xfId="0" applyNumberFormat="1" applyFont="1" applyAlignment="1">
      <alignment vertical="center"/>
    </xf>
    <xf numFmtId="0" fontId="22" fillId="0" borderId="39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18" fillId="0" borderId="40" xfId="0" applyFont="1" applyBorder="1" applyAlignment="1" applyProtection="1">
      <alignment horizontal="left" vertical="center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horizontal="left" vertical="center" wrapText="1"/>
      <protection locked="0"/>
    </xf>
    <xf numFmtId="164" fontId="17" fillId="3" borderId="27" xfId="0" applyNumberFormat="1" applyFont="1" applyFill="1" applyBorder="1" applyAlignment="1">
      <alignment horizontal="right" vertical="center"/>
    </xf>
    <xf numFmtId="164" fontId="17" fillId="3" borderId="28" xfId="0" applyNumberFormat="1" applyFont="1" applyFill="1" applyBorder="1" applyAlignment="1">
      <alignment horizontal="right" vertical="center"/>
    </xf>
    <xf numFmtId="164" fontId="17" fillId="3" borderId="29" xfId="0" applyNumberFormat="1" applyFont="1" applyFill="1" applyBorder="1" applyAlignment="1">
      <alignment horizontal="right" vertical="center"/>
    </xf>
    <xf numFmtId="0" fontId="29" fillId="0" borderId="34" xfId="1" applyFont="1" applyBorder="1" applyAlignment="1">
      <alignment horizontal="center" vertical="center" textRotation="90" wrapText="1"/>
    </xf>
    <xf numFmtId="0" fontId="29" fillId="0" borderId="35" xfId="1" applyFont="1" applyBorder="1" applyAlignment="1">
      <alignment horizontal="center" vertical="center" textRotation="90" wrapText="1"/>
    </xf>
    <xf numFmtId="0" fontId="29" fillId="0" borderId="0" xfId="1" applyFont="1" applyAlignment="1">
      <alignment horizontal="center" vertical="center" textRotation="90" wrapText="1"/>
    </xf>
    <xf numFmtId="0" fontId="29" fillId="0" borderId="60" xfId="1" applyFont="1" applyBorder="1" applyAlignment="1">
      <alignment horizontal="center" vertical="center" textRotation="90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1" fillId="0" borderId="27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28" fillId="3" borderId="28" xfId="0" applyFont="1" applyFill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1" fillId="0" borderId="0" xfId="4" applyFont="1" applyAlignment="1" applyProtection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27" xfId="1" applyFont="1" applyBorder="1" applyAlignment="1">
      <alignment horizontal="center" vertical="center" wrapText="1"/>
    </xf>
    <xf numFmtId="0" fontId="24" fillId="0" borderId="29" xfId="1" applyFont="1" applyBorder="1" applyAlignment="1">
      <alignment horizontal="center" vertical="center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24" fillId="0" borderId="25" xfId="1" applyFont="1" applyBorder="1" applyAlignment="1">
      <alignment horizontal="center" vertical="center" wrapText="1"/>
    </xf>
    <xf numFmtId="0" fontId="24" fillId="0" borderId="30" xfId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5" borderId="0" xfId="0" applyFont="1" applyFill="1" applyAlignment="1">
      <alignment horizontal="center" vertical="center" wrapText="1"/>
    </xf>
    <xf numFmtId="0" fontId="11" fillId="5" borderId="60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0" fontId="14" fillId="6" borderId="53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4" fillId="6" borderId="45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4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32" fillId="0" borderId="69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165" fontId="32" fillId="0" borderId="32" xfId="0" applyNumberFormat="1" applyFont="1" applyBorder="1" applyAlignment="1">
      <alignment horizontal="center" vertical="center"/>
    </xf>
    <xf numFmtId="165" fontId="32" fillId="0" borderId="62" xfId="0" applyNumberFormat="1" applyFont="1" applyBorder="1" applyAlignment="1">
      <alignment horizontal="center" vertical="center"/>
    </xf>
    <xf numFmtId="165" fontId="32" fillId="0" borderId="47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 wrapText="1"/>
    </xf>
    <xf numFmtId="0" fontId="32" fillId="0" borderId="67" xfId="0" applyFont="1" applyBorder="1" applyAlignment="1">
      <alignment horizontal="center" vertical="center" textRotation="90" wrapText="1"/>
    </xf>
    <xf numFmtId="0" fontId="32" fillId="0" borderId="49" xfId="0" applyFont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/>
    </xf>
    <xf numFmtId="165" fontId="32" fillId="0" borderId="66" xfId="0" applyNumberFormat="1" applyFont="1" applyBorder="1" applyAlignment="1">
      <alignment horizontal="center" vertical="center" textRotation="90"/>
    </xf>
    <xf numFmtId="165" fontId="32" fillId="0" borderId="36" xfId="0" applyNumberFormat="1" applyFont="1" applyBorder="1" applyAlignment="1">
      <alignment horizontal="center" vertical="center" textRotation="90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65" fontId="32" fillId="0" borderId="66" xfId="0" applyNumberFormat="1" applyFont="1" applyBorder="1" applyAlignment="1">
      <alignment horizontal="center" vertical="center" textRotation="90" wrapText="1"/>
    </xf>
    <xf numFmtId="165" fontId="32" fillId="0" borderId="36" xfId="0" applyNumberFormat="1" applyFont="1" applyBorder="1" applyAlignment="1">
      <alignment horizontal="center" vertical="center" textRotation="90" wrapText="1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textRotation="90" wrapText="1"/>
    </xf>
    <xf numFmtId="0" fontId="33" fillId="0" borderId="0" xfId="0" applyFont="1" applyAlignment="1">
      <alignment horizontal="center"/>
    </xf>
  </cellXfs>
  <cellStyles count="7">
    <cellStyle name="Ezres" xfId="5" builtinId="3"/>
    <cellStyle name="Hivatkozás" xfId="4" builtinId="8"/>
    <cellStyle name="Normál" xfId="0" builtinId="0"/>
    <cellStyle name="Normál 2" xfId="2" xr:uid="{00000000-0005-0000-0000-000002000000}"/>
    <cellStyle name="Normál 3" xfId="1" xr:uid="{00000000-0005-0000-0000-000003000000}"/>
    <cellStyle name="Normál 4" xfId="3" xr:uid="{00000000-0005-0000-0000-000004000000}"/>
    <cellStyle name="Százalék" xfId="6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Calc!$J$6" lockText="1" noThreeD="1"/>
</file>

<file path=xl/ctrlProps/ctrlProp10.xml><?xml version="1.0" encoding="utf-8"?>
<formControlPr xmlns="http://schemas.microsoft.com/office/spreadsheetml/2009/9/main" objectType="CheckBox" fmlaLink="Calc!$AF$9" lockText="1" noThreeD="1"/>
</file>

<file path=xl/ctrlProps/ctrlProp11.xml><?xml version="1.0" encoding="utf-8"?>
<formControlPr xmlns="http://schemas.microsoft.com/office/spreadsheetml/2009/9/main" objectType="CheckBox" fmlaLink="Calc!$AF$10" lockText="1" noThreeD="1"/>
</file>

<file path=xl/ctrlProps/ctrlProp12.xml><?xml version="1.0" encoding="utf-8"?>
<formControlPr xmlns="http://schemas.microsoft.com/office/spreadsheetml/2009/9/main" objectType="CheckBox" fmlaLink="Calc!$AF$11" lockText="1" noThreeD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checked="Checked" fmlaLink="Calc!$AO$6" lockText="1" noThreeD="1"/>
</file>

<file path=xl/ctrlProps/ctrlProp15.xml><?xml version="1.0" encoding="utf-8"?>
<formControlPr xmlns="http://schemas.microsoft.com/office/spreadsheetml/2009/9/main" objectType="CheckBox" fmlaLink="Calc!$AO$7" lockText="1" noThreeD="1"/>
</file>

<file path=xl/ctrlProps/ctrlProp16.xml><?xml version="1.0" encoding="utf-8"?>
<formControlPr xmlns="http://schemas.microsoft.com/office/spreadsheetml/2009/9/main" objectType="CheckBox" fmlaLink="Calc!$AO$8" lockText="1" noThreeD="1"/>
</file>

<file path=xl/ctrlProps/ctrlProp17.xml><?xml version="1.0" encoding="utf-8"?>
<formControlPr xmlns="http://schemas.microsoft.com/office/spreadsheetml/2009/9/main" objectType="CheckBox" fmlaLink="Calc!$AO$9" lockText="1" noThreeD="1"/>
</file>

<file path=xl/ctrlProps/ctrlProp18.xml><?xml version="1.0" encoding="utf-8"?>
<formControlPr xmlns="http://schemas.microsoft.com/office/spreadsheetml/2009/9/main" objectType="CheckBox" fmlaLink="Calc!$AO$10" lockText="1" noThreeD="1"/>
</file>

<file path=xl/ctrlProps/ctrlProp19.xml><?xml version="1.0" encoding="utf-8"?>
<formControlPr xmlns="http://schemas.microsoft.com/office/spreadsheetml/2009/9/main" objectType="CheckBox" checked="Checked" fmlaLink="Calc!$AO$11" lockText="1" noThreeD="1"/>
</file>

<file path=xl/ctrlProps/ctrlProp2.xml><?xml version="1.0" encoding="utf-8"?>
<formControlPr xmlns="http://schemas.microsoft.com/office/spreadsheetml/2009/9/main" objectType="CheckBox" checked="Checked" fmlaLink="Calc!$J$7" lockText="1" noThreeD="1"/>
</file>

<file path=xl/ctrlProps/ctrlProp20.xml><?xml version="1.0" encoding="utf-8"?>
<formControlPr xmlns="http://schemas.microsoft.com/office/spreadsheetml/2009/9/main" objectType="CheckBox" fmlaLink="Calc!$N$6" lockText="1" noThreeD="1"/>
</file>

<file path=xl/ctrlProps/ctrlProp21.xml><?xml version="1.0" encoding="utf-8"?>
<formControlPr xmlns="http://schemas.microsoft.com/office/spreadsheetml/2009/9/main" objectType="CheckBox" fmlaLink="Calc!$N$6" lockText="1" noThreeD="1"/>
</file>

<file path=xl/ctrlProps/ctrlProp22.xml><?xml version="1.0" encoding="utf-8"?>
<formControlPr xmlns="http://schemas.microsoft.com/office/spreadsheetml/2009/9/main" objectType="CheckBox" fmlaLink="Calc!$N$6" lockText="1" noThreeD="1"/>
</file>

<file path=xl/ctrlProps/ctrlProp23.xml><?xml version="1.0" encoding="utf-8"?>
<formControlPr xmlns="http://schemas.microsoft.com/office/spreadsheetml/2009/9/main" objectType="CheckBox" fmlaLink="Calc!$N$7" lockText="1" noThreeD="1"/>
</file>

<file path=xl/ctrlProps/ctrlProp24.xml><?xml version="1.0" encoding="utf-8"?>
<formControlPr xmlns="http://schemas.microsoft.com/office/spreadsheetml/2009/9/main" objectType="CheckBox" fmlaLink="Calc!$N$6" lockText="1" noThreeD="1"/>
</file>

<file path=xl/ctrlProps/ctrlProp25.xml><?xml version="1.0" encoding="utf-8"?>
<formControlPr xmlns="http://schemas.microsoft.com/office/spreadsheetml/2009/9/main" objectType="CheckBox" checked="Checked" fmlaLink="Calc!$N$8" lockText="1" noThreeD="1"/>
</file>

<file path=xl/ctrlProps/ctrlProp26.xml><?xml version="1.0" encoding="utf-8"?>
<formControlPr xmlns="http://schemas.microsoft.com/office/spreadsheetml/2009/9/main" objectType="CheckBox" fmlaLink="Calc!$N$6" lockText="1" noThreeD="1"/>
</file>

<file path=xl/ctrlProps/ctrlProp27.xml><?xml version="1.0" encoding="utf-8"?>
<formControlPr xmlns="http://schemas.microsoft.com/office/spreadsheetml/2009/9/main" objectType="CheckBox" fmlaLink="Calc!$N$9" lockText="1" noThreeD="1"/>
</file>

<file path=xl/ctrlProps/ctrlProp28.xml><?xml version="1.0" encoding="utf-8"?>
<formControlPr xmlns="http://schemas.microsoft.com/office/spreadsheetml/2009/9/main" objectType="CheckBox" fmlaLink="Calc!$N$6" lockText="1" noThreeD="1"/>
</file>

<file path=xl/ctrlProps/ctrlProp29.xml><?xml version="1.0" encoding="utf-8"?>
<formControlPr xmlns="http://schemas.microsoft.com/office/spreadsheetml/2009/9/main" objectType="CheckBox" fmlaLink="Calc!$N$10" lockText="1" noThreeD="1"/>
</file>

<file path=xl/ctrlProps/ctrlProp3.xml><?xml version="1.0" encoding="utf-8"?>
<formControlPr xmlns="http://schemas.microsoft.com/office/spreadsheetml/2009/9/main" objectType="CheckBox" checked="Checked" fmlaLink="Calc!$J$8" lockText="1" noThreeD="1"/>
</file>

<file path=xl/ctrlProps/ctrlProp30.xml><?xml version="1.0" encoding="utf-8"?>
<formControlPr xmlns="http://schemas.microsoft.com/office/spreadsheetml/2009/9/main" objectType="CheckBox" fmlaLink="Calc!$N$6" lockText="1" noThreeD="1"/>
</file>

<file path=xl/ctrlProps/ctrlProp31.xml><?xml version="1.0" encoding="utf-8"?>
<formControlPr xmlns="http://schemas.microsoft.com/office/spreadsheetml/2009/9/main" objectType="CheckBox" fmlaLink="Calc!$N$11" lockText="1" noThreeD="1"/>
</file>

<file path=xl/ctrlProps/ctrlProp4.xml><?xml version="1.0" encoding="utf-8"?>
<formControlPr xmlns="http://schemas.microsoft.com/office/spreadsheetml/2009/9/main" objectType="CheckBox" fmlaLink="Calc!$J$9" lockText="1" noThreeD="1"/>
</file>

<file path=xl/ctrlProps/ctrlProp5.xml><?xml version="1.0" encoding="utf-8"?>
<formControlPr xmlns="http://schemas.microsoft.com/office/spreadsheetml/2009/9/main" objectType="CheckBox" checked="Checked" fmlaLink="Calc!$J$10" lockText="1" noThreeD="1"/>
</file>

<file path=xl/ctrlProps/ctrlProp6.xml><?xml version="1.0" encoding="utf-8"?>
<formControlPr xmlns="http://schemas.microsoft.com/office/spreadsheetml/2009/9/main" objectType="CheckBox" checked="Checked" fmlaLink="Calc!$J$11" lockText="1" noThreeD="1"/>
</file>

<file path=xl/ctrlProps/ctrlProp7.xml><?xml version="1.0" encoding="utf-8"?>
<formControlPr xmlns="http://schemas.microsoft.com/office/spreadsheetml/2009/9/main" objectType="CheckBox" checked="Checked" fmlaLink="Calc!$AF$6" lockText="1" noThreeD="1"/>
</file>

<file path=xl/ctrlProps/ctrlProp8.xml><?xml version="1.0" encoding="utf-8"?>
<formControlPr xmlns="http://schemas.microsoft.com/office/spreadsheetml/2009/9/main" objectType="CheckBox" fmlaLink="Calc!$AF$7" lockText="1" noThreeD="1"/>
</file>

<file path=xl/ctrlProps/ctrlProp9.xml><?xml version="1.0" encoding="utf-8"?>
<formControlPr xmlns="http://schemas.microsoft.com/office/spreadsheetml/2009/9/main" objectType="CheckBox" fmlaLink="Calc!$AF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kragrar.hu" TargetMode="External"/><Relationship Id="rId7" Type="http://schemas.openxmlformats.org/officeDocument/2006/relationships/image" Target="../media/image5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hyperlink" Target="https://ikragrar.hu/teruleti-kozpontok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4</xdr:row>
          <xdr:rowOff>0</xdr:rowOff>
        </xdr:from>
        <xdr:to>
          <xdr:col>12</xdr:col>
          <xdr:colOff>60960</xdr:colOff>
          <xdr:row>4</xdr:row>
          <xdr:rowOff>251460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5</xdr:row>
          <xdr:rowOff>0</xdr:rowOff>
        </xdr:from>
        <xdr:to>
          <xdr:col>12</xdr:col>
          <xdr:colOff>60960</xdr:colOff>
          <xdr:row>5</xdr:row>
          <xdr:rowOff>251460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6</xdr:row>
          <xdr:rowOff>0</xdr:rowOff>
        </xdr:from>
        <xdr:to>
          <xdr:col>12</xdr:col>
          <xdr:colOff>60960</xdr:colOff>
          <xdr:row>6</xdr:row>
          <xdr:rowOff>251460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7</xdr:row>
          <xdr:rowOff>0</xdr:rowOff>
        </xdr:from>
        <xdr:to>
          <xdr:col>12</xdr:col>
          <xdr:colOff>60960</xdr:colOff>
          <xdr:row>7</xdr:row>
          <xdr:rowOff>251460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8</xdr:row>
          <xdr:rowOff>0</xdr:rowOff>
        </xdr:from>
        <xdr:to>
          <xdr:col>12</xdr:col>
          <xdr:colOff>60960</xdr:colOff>
          <xdr:row>8</xdr:row>
          <xdr:rowOff>251460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9</xdr:row>
          <xdr:rowOff>0</xdr:rowOff>
        </xdr:from>
        <xdr:to>
          <xdr:col>12</xdr:col>
          <xdr:colOff>60960</xdr:colOff>
          <xdr:row>9</xdr:row>
          <xdr:rowOff>251460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4</xdr:row>
          <xdr:rowOff>7620</xdr:rowOff>
        </xdr:from>
        <xdr:to>
          <xdr:col>19</xdr:col>
          <xdr:colOff>464820</xdr:colOff>
          <xdr:row>5</xdr:row>
          <xdr:rowOff>7620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4</xdr:row>
          <xdr:rowOff>525780</xdr:rowOff>
        </xdr:from>
        <xdr:to>
          <xdr:col>19</xdr:col>
          <xdr:colOff>464820</xdr:colOff>
          <xdr:row>6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5</xdr:row>
          <xdr:rowOff>525780</xdr:rowOff>
        </xdr:from>
        <xdr:to>
          <xdr:col>19</xdr:col>
          <xdr:colOff>464820</xdr:colOff>
          <xdr:row>7</xdr:row>
          <xdr:rowOff>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7</xdr:row>
          <xdr:rowOff>0</xdr:rowOff>
        </xdr:from>
        <xdr:to>
          <xdr:col>19</xdr:col>
          <xdr:colOff>464820</xdr:colOff>
          <xdr:row>8</xdr:row>
          <xdr:rowOff>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8</xdr:row>
          <xdr:rowOff>0</xdr:rowOff>
        </xdr:from>
        <xdr:to>
          <xdr:col>19</xdr:col>
          <xdr:colOff>464820</xdr:colOff>
          <xdr:row>9</xdr:row>
          <xdr:rowOff>7620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8</xdr:row>
          <xdr:rowOff>525780</xdr:rowOff>
        </xdr:from>
        <xdr:to>
          <xdr:col>19</xdr:col>
          <xdr:colOff>464820</xdr:colOff>
          <xdr:row>10</xdr:row>
          <xdr:rowOff>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38100</xdr:rowOff>
        </xdr:from>
        <xdr:to>
          <xdr:col>2</xdr:col>
          <xdr:colOff>220980</xdr:colOff>
          <xdr:row>29</xdr:row>
          <xdr:rowOff>22860</xdr:rowOff>
        </xdr:to>
        <xdr:sp macro="" textlink="">
          <xdr:nvSpPr>
            <xdr:cNvPr id="3190" name="Button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Kalkuláció nyomtatása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200025</xdr:colOff>
      <xdr:row>0</xdr:row>
      <xdr:rowOff>969645</xdr:rowOff>
    </xdr:from>
    <xdr:to>
      <xdr:col>1</xdr:col>
      <xdr:colOff>2357965</xdr:colOff>
      <xdr:row>0</xdr:row>
      <xdr:rowOff>1398270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969645"/>
          <a:ext cx="2215090" cy="428625"/>
        </a:xfrm>
        <a:prstGeom prst="rect">
          <a:avLst/>
        </a:prstGeom>
      </xdr:spPr>
    </xdr:pic>
    <xdr:clientData/>
  </xdr:twoCellAnchor>
  <xdr:twoCellAnchor editAs="oneCell">
    <xdr:from>
      <xdr:col>26</xdr:col>
      <xdr:colOff>152400</xdr:colOff>
      <xdr:row>0</xdr:row>
      <xdr:rowOff>172357</xdr:rowOff>
    </xdr:from>
    <xdr:to>
      <xdr:col>29</xdr:col>
      <xdr:colOff>901700</xdr:colOff>
      <xdr:row>1</xdr:row>
      <xdr:rowOff>189686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0" y="172357"/>
          <a:ext cx="2108200" cy="15032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4</xdr:row>
          <xdr:rowOff>7620</xdr:rowOff>
        </xdr:from>
        <xdr:to>
          <xdr:col>23</xdr:col>
          <xdr:colOff>480060</xdr:colOff>
          <xdr:row>5</xdr:row>
          <xdr:rowOff>7620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5</xdr:row>
          <xdr:rowOff>7620</xdr:rowOff>
        </xdr:from>
        <xdr:to>
          <xdr:col>23</xdr:col>
          <xdr:colOff>480060</xdr:colOff>
          <xdr:row>6</xdr:row>
          <xdr:rowOff>7620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6</xdr:row>
          <xdr:rowOff>7620</xdr:rowOff>
        </xdr:from>
        <xdr:to>
          <xdr:col>23</xdr:col>
          <xdr:colOff>480060</xdr:colOff>
          <xdr:row>7</xdr:row>
          <xdr:rowOff>7620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7</xdr:row>
          <xdr:rowOff>7620</xdr:rowOff>
        </xdr:from>
        <xdr:to>
          <xdr:col>23</xdr:col>
          <xdr:colOff>480060</xdr:colOff>
          <xdr:row>8</xdr:row>
          <xdr:rowOff>7620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8</xdr:row>
          <xdr:rowOff>7620</xdr:rowOff>
        </xdr:from>
        <xdr:to>
          <xdr:col>23</xdr:col>
          <xdr:colOff>480060</xdr:colOff>
          <xdr:row>9</xdr:row>
          <xdr:rowOff>7620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9</xdr:row>
          <xdr:rowOff>7620</xdr:rowOff>
        </xdr:from>
        <xdr:to>
          <xdr:col>23</xdr:col>
          <xdr:colOff>480060</xdr:colOff>
          <xdr:row>10</xdr:row>
          <xdr:rowOff>7620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4</xdr:row>
          <xdr:rowOff>0</xdr:rowOff>
        </xdr:from>
        <xdr:to>
          <xdr:col>14</xdr:col>
          <xdr:colOff>60960</xdr:colOff>
          <xdr:row>4</xdr:row>
          <xdr:rowOff>251460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4</xdr:row>
          <xdr:rowOff>0</xdr:rowOff>
        </xdr:from>
        <xdr:to>
          <xdr:col>14</xdr:col>
          <xdr:colOff>30480</xdr:colOff>
          <xdr:row>4</xdr:row>
          <xdr:rowOff>259080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5</xdr:row>
          <xdr:rowOff>0</xdr:rowOff>
        </xdr:from>
        <xdr:to>
          <xdr:col>14</xdr:col>
          <xdr:colOff>68580</xdr:colOff>
          <xdr:row>5</xdr:row>
          <xdr:rowOff>251460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5</xdr:row>
          <xdr:rowOff>0</xdr:rowOff>
        </xdr:from>
        <xdr:to>
          <xdr:col>14</xdr:col>
          <xdr:colOff>60960</xdr:colOff>
          <xdr:row>5</xdr:row>
          <xdr:rowOff>259080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6</xdr:row>
          <xdr:rowOff>0</xdr:rowOff>
        </xdr:from>
        <xdr:to>
          <xdr:col>14</xdr:col>
          <xdr:colOff>68580</xdr:colOff>
          <xdr:row>6</xdr:row>
          <xdr:rowOff>251460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6</xdr:row>
          <xdr:rowOff>0</xdr:rowOff>
        </xdr:from>
        <xdr:to>
          <xdr:col>14</xdr:col>
          <xdr:colOff>60960</xdr:colOff>
          <xdr:row>6</xdr:row>
          <xdr:rowOff>259080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7</xdr:row>
          <xdr:rowOff>0</xdr:rowOff>
        </xdr:from>
        <xdr:to>
          <xdr:col>14</xdr:col>
          <xdr:colOff>68580</xdr:colOff>
          <xdr:row>7</xdr:row>
          <xdr:rowOff>251460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7</xdr:row>
          <xdr:rowOff>0</xdr:rowOff>
        </xdr:from>
        <xdr:to>
          <xdr:col>14</xdr:col>
          <xdr:colOff>60960</xdr:colOff>
          <xdr:row>7</xdr:row>
          <xdr:rowOff>259080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8</xdr:row>
          <xdr:rowOff>0</xdr:rowOff>
        </xdr:from>
        <xdr:to>
          <xdr:col>14</xdr:col>
          <xdr:colOff>68580</xdr:colOff>
          <xdr:row>8</xdr:row>
          <xdr:rowOff>251460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8</xdr:row>
          <xdr:rowOff>0</xdr:rowOff>
        </xdr:from>
        <xdr:to>
          <xdr:col>14</xdr:col>
          <xdr:colOff>60960</xdr:colOff>
          <xdr:row>8</xdr:row>
          <xdr:rowOff>259080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9</xdr:row>
          <xdr:rowOff>0</xdr:rowOff>
        </xdr:from>
        <xdr:to>
          <xdr:col>14</xdr:col>
          <xdr:colOff>68580</xdr:colOff>
          <xdr:row>9</xdr:row>
          <xdr:rowOff>251460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9</xdr:row>
          <xdr:rowOff>0</xdr:rowOff>
        </xdr:from>
        <xdr:to>
          <xdr:col>14</xdr:col>
          <xdr:colOff>60960</xdr:colOff>
          <xdr:row>9</xdr:row>
          <xdr:rowOff>259080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76200</xdr:colOff>
      <xdr:row>36</xdr:row>
      <xdr:rowOff>139700</xdr:rowOff>
    </xdr:from>
    <xdr:to>
      <xdr:col>28</xdr:col>
      <xdr:colOff>985157</xdr:colOff>
      <xdr:row>44</xdr:row>
      <xdr:rowOff>174325</xdr:rowOff>
    </xdr:to>
    <xdr:pic>
      <xdr:nvPicPr>
        <xdr:cNvPr id="6" name="Kép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649200"/>
          <a:ext cx="18237200" cy="1457025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0</xdr:row>
      <xdr:rowOff>254000</xdr:rowOff>
    </xdr:from>
    <xdr:to>
      <xdr:col>1</xdr:col>
      <xdr:colOff>2359863</xdr:colOff>
      <xdr:row>0</xdr:row>
      <xdr:rowOff>705143</xdr:rowOff>
    </xdr:to>
    <xdr:pic>
      <xdr:nvPicPr>
        <xdr:cNvPr id="7" name="Kép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800" y="254000"/>
          <a:ext cx="2347163" cy="451143"/>
        </a:xfrm>
        <a:prstGeom prst="rect">
          <a:avLst/>
        </a:prstGeom>
      </xdr:spPr>
    </xdr:pic>
    <xdr:clientData/>
  </xdr:twoCellAnchor>
  <xdr:twoCellAnchor editAs="oneCell">
    <xdr:from>
      <xdr:col>8</xdr:col>
      <xdr:colOff>546101</xdr:colOff>
      <xdr:row>16</xdr:row>
      <xdr:rowOff>3160</xdr:rowOff>
    </xdr:from>
    <xdr:to>
      <xdr:col>16</xdr:col>
      <xdr:colOff>774700</xdr:colOff>
      <xdr:row>28</xdr:row>
      <xdr:rowOff>96778</xdr:rowOff>
    </xdr:to>
    <xdr:pic>
      <xdr:nvPicPr>
        <xdr:cNvPr id="8" name="Kép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3801" y="8029560"/>
          <a:ext cx="5079999" cy="3154317"/>
        </a:xfrm>
        <a:prstGeom prst="rect">
          <a:avLst/>
        </a:prstGeom>
      </xdr:spPr>
    </xdr:pic>
    <xdr:clientData/>
  </xdr:twoCellAnchor>
  <xdr:oneCellAnchor>
    <xdr:from>
      <xdr:col>28</xdr:col>
      <xdr:colOff>152400</xdr:colOff>
      <xdr:row>0</xdr:row>
      <xdr:rowOff>172357</xdr:rowOff>
    </xdr:from>
    <xdr:ext cx="2076450" cy="1498996"/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79900" y="172357"/>
          <a:ext cx="2076450" cy="14989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blázat3" displayName="Táblázat3" ref="C2:C24" totalsRowShown="0">
  <autoFilter ref="C2:C24" xr:uid="{00000000-0009-0000-0100-000003000000}"/>
  <tableColumns count="1">
    <tableColumn id="1" xr3:uid="{00000000-0010-0000-0000-000001000000}" name="Oszlop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áblázat4" displayName="Táblázat4" ref="E2:E135" totalsRowShown="0">
  <autoFilter ref="E2:E135" xr:uid="{00000000-0009-0000-0100-000004000000}"/>
  <sortState xmlns:xlrd2="http://schemas.microsoft.com/office/spreadsheetml/2017/richdata2" ref="E3:E135">
    <sortCondition ref="E3:E135"/>
  </sortState>
  <tableColumns count="1">
    <tableColumn id="1" xr3:uid="{00000000-0010-0000-0100-000001000000}" name="Oszlop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áblázat5" displayName="Táblázat5" ref="G2:G43" totalsRowShown="0">
  <autoFilter ref="G2:G43" xr:uid="{00000000-0009-0000-0100-000005000000}"/>
  <tableColumns count="1">
    <tableColumn id="1" xr3:uid="{00000000-0010-0000-0200-000001000000}" name="Oszlop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áblázat6" displayName="Táblázat6" ref="I2:I65" totalsRowShown="0">
  <autoFilter ref="I2:I65" xr:uid="{00000000-0009-0000-0100-000006000000}"/>
  <tableColumns count="1">
    <tableColumn id="1" xr3:uid="{00000000-0010-0000-0300-000001000000}" name="Oszlop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áblázat7" displayName="Táblázat7" ref="K2:K56" totalsRowShown="0">
  <autoFilter ref="K2:K56" xr:uid="{00000000-0009-0000-0100-000007000000}"/>
  <tableColumns count="1">
    <tableColumn id="1" xr3:uid="{00000000-0010-0000-0400-000001000000}" name="Oszlop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13E9CE-AC26-4F95-BF4B-F207D250CC69}" name="Táblázat32" displayName="Táblázat32" ref="M2:N8" totalsRowShown="0">
  <autoFilter ref="M2:N8" xr:uid="{6A13E9CE-AC26-4F95-BF4B-F207D250CC69}"/>
  <tableColumns count="2">
    <tableColumn id="1" xr3:uid="{2B995572-093F-4957-9921-A87F16CF81DD}" name="Emelés mértéke"/>
    <tableColumn id="2" xr3:uid="{DF367290-7C00-4E96-AC07-97C3CDD5E06C}" name="Szorzószá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szollingerne@ikragrar.h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AJ34"/>
  <sheetViews>
    <sheetView showGridLines="0" tabSelected="1" topLeftCell="B1" zoomScale="60" zoomScaleNormal="60" zoomScaleSheetLayoutView="50" zoomScalePageLayoutView="60" workbookViewId="0">
      <selection activeCell="B5" sqref="B5"/>
    </sheetView>
  </sheetViews>
  <sheetFormatPr defaultColWidth="9.109375" defaultRowHeight="14.4" x14ac:dyDescent="0.3"/>
  <cols>
    <col min="1" max="1" width="1.33203125" style="1" hidden="1" customWidth="1"/>
    <col min="2" max="2" width="35.44140625" style="1" customWidth="1"/>
    <col min="3" max="3" width="7.5546875" style="1" customWidth="1"/>
    <col min="4" max="4" width="13.44140625" style="1" customWidth="1"/>
    <col min="5" max="5" width="12.33203125" style="1" customWidth="1"/>
    <col min="6" max="6" width="8" style="1" customWidth="1"/>
    <col min="7" max="7" width="11.6640625" style="1" customWidth="1"/>
    <col min="8" max="8" width="14.88671875" style="1" customWidth="1"/>
    <col min="9" max="9" width="18.6640625" style="1" customWidth="1"/>
    <col min="10" max="10" width="12.6640625" customWidth="1"/>
    <col min="11" max="11" width="2.88671875" customWidth="1"/>
    <col min="12" max="12" width="6.5546875" customWidth="1"/>
    <col min="13" max="13" width="2.88671875" customWidth="1"/>
    <col min="14" max="14" width="6.6640625" customWidth="1"/>
    <col min="15" max="15" width="19.44140625" style="1" customWidth="1"/>
    <col min="16" max="16" width="0.5546875" customWidth="1"/>
    <col min="17" max="17" width="19.44140625" style="1" customWidth="1"/>
    <col min="18" max="18" width="0.5546875" customWidth="1"/>
    <col min="19" max="19" width="3.109375" customWidth="1"/>
    <col min="20" max="20" width="7.5546875" customWidth="1"/>
    <col min="21" max="21" width="17.5546875" style="1" customWidth="1"/>
    <col min="22" max="22" width="0.5546875" customWidth="1"/>
    <col min="23" max="23" width="2.88671875" customWidth="1"/>
    <col min="24" max="24" width="8.44140625" customWidth="1"/>
    <col min="25" max="25" width="17.5546875" style="1" customWidth="1"/>
    <col min="26" max="26" width="0.6640625" customWidth="1"/>
    <col min="27" max="28" width="17.5546875" style="1" hidden="1" customWidth="1"/>
    <col min="29" max="29" width="17.5546875" style="1" customWidth="1"/>
    <col min="30" max="30" width="19.88671875" style="1" customWidth="1"/>
    <col min="31" max="16384" width="9.109375" style="1"/>
  </cols>
  <sheetData>
    <row r="1" spans="2:36" ht="117" customHeight="1" thickBot="1" x14ac:dyDescent="0.25">
      <c r="B1" s="33"/>
      <c r="C1" s="276" t="s">
        <v>799</v>
      </c>
      <c r="D1" s="276"/>
      <c r="E1" s="276"/>
      <c r="F1" s="276"/>
      <c r="G1" s="276"/>
      <c r="H1" s="276"/>
      <c r="I1" s="276"/>
      <c r="J1" s="276"/>
      <c r="K1" s="276"/>
      <c r="L1" s="277"/>
      <c r="M1" s="250" t="s">
        <v>796</v>
      </c>
      <c r="N1" s="251"/>
      <c r="O1" s="252"/>
      <c r="P1" s="141"/>
      <c r="Q1" s="270" t="s">
        <v>797</v>
      </c>
      <c r="R1" s="271"/>
      <c r="S1" s="271"/>
      <c r="T1" s="271"/>
      <c r="U1" s="271"/>
      <c r="V1" s="271"/>
      <c r="W1" s="271"/>
      <c r="X1" s="271"/>
      <c r="Y1" s="272"/>
      <c r="Z1" s="162"/>
      <c r="AA1" s="163"/>
      <c r="AB1" s="154"/>
      <c r="AC1" s="163"/>
      <c r="AD1" s="154"/>
    </row>
    <row r="2" spans="2:36" ht="31.95" customHeight="1" thickBot="1" x14ac:dyDescent="0.25">
      <c r="B2" s="246" t="s">
        <v>29</v>
      </c>
      <c r="C2" s="247"/>
      <c r="D2" s="247"/>
      <c r="E2" s="247"/>
      <c r="F2" s="247"/>
      <c r="G2" s="247"/>
      <c r="H2" s="247"/>
      <c r="I2" s="247"/>
      <c r="J2" s="248"/>
      <c r="K2" s="239" t="s">
        <v>31</v>
      </c>
      <c r="L2" s="240"/>
      <c r="M2" s="253"/>
      <c r="N2" s="254"/>
      <c r="O2" s="255"/>
      <c r="P2" s="142"/>
      <c r="Q2" s="273"/>
      <c r="R2" s="274"/>
      <c r="S2" s="274"/>
      <c r="T2" s="274"/>
      <c r="U2" s="274"/>
      <c r="V2" s="274"/>
      <c r="W2" s="274"/>
      <c r="X2" s="274"/>
      <c r="Y2" s="275"/>
      <c r="Z2" s="161"/>
      <c r="AA2" s="155"/>
      <c r="AB2" s="156"/>
      <c r="AC2" s="155"/>
      <c r="AD2" s="156"/>
    </row>
    <row r="3" spans="2:36" ht="47.4" customHeight="1" thickBot="1" x14ac:dyDescent="0.3">
      <c r="B3" s="172" t="s">
        <v>781</v>
      </c>
      <c r="C3" s="249" t="s">
        <v>751</v>
      </c>
      <c r="D3" s="249"/>
      <c r="E3" s="249"/>
      <c r="F3" s="249"/>
      <c r="G3" s="249"/>
      <c r="H3" s="249"/>
      <c r="I3" s="82"/>
      <c r="J3" s="83"/>
      <c r="K3" s="241"/>
      <c r="L3" s="242"/>
      <c r="M3" s="253"/>
      <c r="N3" s="254"/>
      <c r="O3" s="255"/>
      <c r="P3" s="142"/>
      <c r="Q3" s="158" t="s">
        <v>49</v>
      </c>
      <c r="R3" s="159"/>
      <c r="S3" s="286" t="s">
        <v>47</v>
      </c>
      <c r="T3" s="287"/>
      <c r="U3" s="287"/>
      <c r="V3" s="160"/>
      <c r="W3" s="286" t="s">
        <v>48</v>
      </c>
      <c r="X3" s="287"/>
      <c r="Y3" s="288"/>
      <c r="Z3" s="73"/>
      <c r="AA3" s="262" t="s">
        <v>775</v>
      </c>
      <c r="AB3" s="263"/>
      <c r="AC3" s="262" t="s">
        <v>806</v>
      </c>
      <c r="AD3" s="263"/>
    </row>
    <row r="4" spans="2:36" ht="82.5" customHeight="1" thickBot="1" x14ac:dyDescent="0.25">
      <c r="B4" s="284" t="s">
        <v>85</v>
      </c>
      <c r="C4" s="285"/>
      <c r="D4" s="38" t="s">
        <v>762</v>
      </c>
      <c r="E4" s="38" t="s">
        <v>763</v>
      </c>
      <c r="F4" s="38" t="s">
        <v>801</v>
      </c>
      <c r="G4" s="38" t="s">
        <v>803</v>
      </c>
      <c r="H4" s="38" t="s">
        <v>776</v>
      </c>
      <c r="I4" s="57" t="s">
        <v>764</v>
      </c>
      <c r="J4" s="102" t="s">
        <v>108</v>
      </c>
      <c r="K4" s="241"/>
      <c r="L4" s="242"/>
      <c r="M4" s="289" t="s">
        <v>107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1"/>
      <c r="Z4" s="157"/>
      <c r="AA4" s="152" t="s">
        <v>32</v>
      </c>
      <c r="AB4" s="153" t="s">
        <v>774</v>
      </c>
      <c r="AC4" s="152" t="s">
        <v>32</v>
      </c>
      <c r="AD4" s="153" t="s">
        <v>774</v>
      </c>
    </row>
    <row r="5" spans="2:36" ht="40.950000000000003" customHeight="1" x14ac:dyDescent="0.2">
      <c r="B5" s="146"/>
      <c r="C5" s="147" t="str">
        <f>Calc!A6</f>
        <v>====</v>
      </c>
      <c r="D5" s="23"/>
      <c r="E5" s="23"/>
      <c r="F5" s="226"/>
      <c r="G5" s="225">
        <f>+E5*(1+F5)</f>
        <v>0</v>
      </c>
      <c r="H5" s="24"/>
      <c r="I5" s="166">
        <f>Calc!G6</f>
        <v>0</v>
      </c>
      <c r="J5" s="169" t="str">
        <f>Calc!H6</f>
        <v/>
      </c>
      <c r="K5" s="21"/>
      <c r="L5" s="43" t="str">
        <f>Calc!K6</f>
        <v>-----</v>
      </c>
      <c r="M5" s="143"/>
      <c r="N5" s="144" t="str">
        <f>Calc!O6</f>
        <v>-----</v>
      </c>
      <c r="O5" s="74">
        <f>Calc!T6</f>
        <v>0</v>
      </c>
      <c r="P5" s="160"/>
      <c r="Q5" s="25">
        <f>Calc!W6</f>
        <v>0</v>
      </c>
      <c r="R5" s="160"/>
      <c r="S5" s="66"/>
      <c r="T5" s="68" t="str">
        <f>Calc!AG6</f>
        <v>-----</v>
      </c>
      <c r="U5" s="22">
        <f>Calc!AH6</f>
        <v>0</v>
      </c>
      <c r="V5" s="160"/>
      <c r="W5" s="63"/>
      <c r="X5" s="144" t="str">
        <f>Calc!AP6</f>
        <v>-----</v>
      </c>
      <c r="Y5" s="22">
        <f>Calc!AQ6</f>
        <v>0</v>
      </c>
      <c r="Z5" s="53"/>
      <c r="AA5" s="31">
        <f>Calc!AW6</f>
        <v>0</v>
      </c>
      <c r="AB5" s="22">
        <f>Calc!AX6</f>
        <v>0</v>
      </c>
      <c r="AC5" s="31">
        <f>+AA5*(VLOOKUP(F5,Segéd!M:N,2,0))</f>
        <v>0</v>
      </c>
      <c r="AD5" s="22">
        <f>+AB5*(VLOOKUP(F5,Segéd!M:N,2,0))</f>
        <v>0</v>
      </c>
      <c r="AE5" s="228"/>
    </row>
    <row r="6" spans="2:36" ht="40.950000000000003" customHeight="1" x14ac:dyDescent="0.2">
      <c r="B6" s="148"/>
      <c r="C6" s="149" t="str">
        <f>Calc!A7</f>
        <v>====</v>
      </c>
      <c r="D6" s="23"/>
      <c r="E6" s="23"/>
      <c r="F6" s="226"/>
      <c r="G6" s="227">
        <f t="shared" ref="G6:G10" si="0">+E6*(1+F6)</f>
        <v>0</v>
      </c>
      <c r="H6" s="24"/>
      <c r="I6" s="167">
        <f>Calc!G7</f>
        <v>0</v>
      </c>
      <c r="J6" s="170" t="str">
        <f>Calc!H7</f>
        <v/>
      </c>
      <c r="K6" s="21"/>
      <c r="L6" s="43" t="str">
        <f>Calc!K7</f>
        <v>-----</v>
      </c>
      <c r="M6" s="21"/>
      <c r="N6" s="43" t="str">
        <f>Calc!O7</f>
        <v>-----</v>
      </c>
      <c r="O6" s="75">
        <f>Calc!T7</f>
        <v>0</v>
      </c>
      <c r="P6" s="54"/>
      <c r="Q6" s="26">
        <f>Calc!W7</f>
        <v>0</v>
      </c>
      <c r="R6" s="54"/>
      <c r="S6" s="67"/>
      <c r="T6" s="68" t="str">
        <f>Calc!AG7</f>
        <v>-----</v>
      </c>
      <c r="U6" s="22">
        <f>Calc!AH7</f>
        <v>0</v>
      </c>
      <c r="V6" s="54"/>
      <c r="W6" s="64"/>
      <c r="X6" s="165" t="str">
        <f>Calc!AP7</f>
        <v>-----</v>
      </c>
      <c r="Y6" s="22">
        <f>Calc!AQ7</f>
        <v>0</v>
      </c>
      <c r="Z6" s="54"/>
      <c r="AA6" s="31">
        <f>Calc!AW7</f>
        <v>0</v>
      </c>
      <c r="AB6" s="22">
        <f>Calc!AX7</f>
        <v>0</v>
      </c>
      <c r="AC6" s="31">
        <f>+AA6*(VLOOKUP(F6,Segéd!M:N,2,0))</f>
        <v>0</v>
      </c>
      <c r="AD6" s="22">
        <f>+AB6*(VLOOKUP(F6,Segéd!M:N,2,0))</f>
        <v>0</v>
      </c>
      <c r="AE6" s="228"/>
    </row>
    <row r="7" spans="2:36" ht="40.950000000000003" customHeight="1" x14ac:dyDescent="0.2">
      <c r="B7" s="148"/>
      <c r="C7" s="149" t="str">
        <f>Calc!A8</f>
        <v>====</v>
      </c>
      <c r="D7" s="23"/>
      <c r="E7" s="23"/>
      <c r="F7" s="226"/>
      <c r="G7" s="227">
        <f t="shared" si="0"/>
        <v>0</v>
      </c>
      <c r="H7" s="24"/>
      <c r="I7" s="167">
        <f>Calc!G8</f>
        <v>0</v>
      </c>
      <c r="J7" s="170" t="str">
        <f>Calc!H8</f>
        <v/>
      </c>
      <c r="K7" s="21"/>
      <c r="L7" s="43" t="str">
        <f>Calc!K8</f>
        <v>-----</v>
      </c>
      <c r="M7" s="21"/>
      <c r="N7" s="43" t="str">
        <f>Calc!O8</f>
        <v>-----</v>
      </c>
      <c r="O7" s="75">
        <f>Calc!T8</f>
        <v>0</v>
      </c>
      <c r="P7" s="54"/>
      <c r="Q7" s="26">
        <f>Calc!W8</f>
        <v>0</v>
      </c>
      <c r="R7" s="54"/>
      <c r="S7" s="67"/>
      <c r="T7" s="68" t="str">
        <f>Calc!AG8</f>
        <v>-----</v>
      </c>
      <c r="U7" s="22">
        <f>Calc!AH8</f>
        <v>0</v>
      </c>
      <c r="V7" s="54"/>
      <c r="W7" s="64"/>
      <c r="X7" s="43" t="str">
        <f>Calc!AP8</f>
        <v>-----</v>
      </c>
      <c r="Y7" s="22">
        <f>Calc!AQ8</f>
        <v>0</v>
      </c>
      <c r="Z7" s="54"/>
      <c r="AA7" s="31">
        <f>Calc!AW8</f>
        <v>0</v>
      </c>
      <c r="AB7" s="22">
        <f>Calc!AX8</f>
        <v>0</v>
      </c>
      <c r="AC7" s="31">
        <f>+AA7*(VLOOKUP(F7,Segéd!M:N,2,0))</f>
        <v>0</v>
      </c>
      <c r="AD7" s="22">
        <f>+AB7*(VLOOKUP(F7,Segéd!M:N,2,0))</f>
        <v>0</v>
      </c>
      <c r="AE7" s="228"/>
    </row>
    <row r="8" spans="2:36" ht="40.950000000000003" customHeight="1" x14ac:dyDescent="0.2">
      <c r="B8" s="148"/>
      <c r="C8" s="149" t="str">
        <f>Calc!A9</f>
        <v>====</v>
      </c>
      <c r="D8" s="23"/>
      <c r="E8" s="23"/>
      <c r="F8" s="226"/>
      <c r="G8" s="227">
        <f t="shared" si="0"/>
        <v>0</v>
      </c>
      <c r="H8" s="24"/>
      <c r="I8" s="167">
        <f>Calc!G9</f>
        <v>0</v>
      </c>
      <c r="J8" s="170" t="str">
        <f>Calc!H9</f>
        <v/>
      </c>
      <c r="K8" s="21"/>
      <c r="L8" s="43" t="str">
        <f>Calc!K9</f>
        <v>-----</v>
      </c>
      <c r="M8" s="21"/>
      <c r="N8" s="43" t="str">
        <f>Calc!O9</f>
        <v>-----</v>
      </c>
      <c r="O8" s="75">
        <f>Calc!T9</f>
        <v>0</v>
      </c>
      <c r="P8" s="54"/>
      <c r="Q8" s="26">
        <f>Calc!W9</f>
        <v>0</v>
      </c>
      <c r="R8" s="54"/>
      <c r="S8" s="67"/>
      <c r="T8" s="68" t="str">
        <f>Calc!AG9</f>
        <v>-----</v>
      </c>
      <c r="U8" s="22">
        <f>Calc!AH9</f>
        <v>0</v>
      </c>
      <c r="V8" s="54"/>
      <c r="W8" s="64"/>
      <c r="X8" s="43" t="str">
        <f>Calc!AP9</f>
        <v>-----</v>
      </c>
      <c r="Y8" s="22">
        <f>Calc!AQ9</f>
        <v>0</v>
      </c>
      <c r="Z8" s="54"/>
      <c r="AA8" s="31">
        <f>Calc!AW9</f>
        <v>0</v>
      </c>
      <c r="AB8" s="22">
        <f>Calc!AX9</f>
        <v>0</v>
      </c>
      <c r="AC8" s="31">
        <f>+AA8*(VLOOKUP(F8,Segéd!M:N,2,0))</f>
        <v>0</v>
      </c>
      <c r="AD8" s="22">
        <f>+AB8*(VLOOKUP(F8,Segéd!M:N,2,0))</f>
        <v>0</v>
      </c>
      <c r="AE8" s="228"/>
    </row>
    <row r="9" spans="2:36" ht="40.950000000000003" customHeight="1" x14ac:dyDescent="0.2">
      <c r="B9" s="148"/>
      <c r="C9" s="149" t="str">
        <f>Calc!A10</f>
        <v>====</v>
      </c>
      <c r="D9" s="23"/>
      <c r="E9" s="23"/>
      <c r="F9" s="226"/>
      <c r="G9" s="227">
        <f t="shared" si="0"/>
        <v>0</v>
      </c>
      <c r="H9" s="24"/>
      <c r="I9" s="167">
        <f>Calc!G10</f>
        <v>0</v>
      </c>
      <c r="J9" s="170" t="str">
        <f>Calc!H10</f>
        <v/>
      </c>
      <c r="K9" s="21"/>
      <c r="L9" s="43" t="str">
        <f>Calc!K10</f>
        <v>-----</v>
      </c>
      <c r="M9" s="21"/>
      <c r="N9" s="43" t="str">
        <f>Calc!O10</f>
        <v>-----</v>
      </c>
      <c r="O9" s="75">
        <f>Calc!T10</f>
        <v>0</v>
      </c>
      <c r="P9" s="54"/>
      <c r="Q9" s="26">
        <f>Calc!W10</f>
        <v>0</v>
      </c>
      <c r="R9" s="54"/>
      <c r="S9" s="67"/>
      <c r="T9" s="68" t="str">
        <f>Calc!AG10</f>
        <v>-----</v>
      </c>
      <c r="U9" s="22">
        <f>Calc!AH10</f>
        <v>0</v>
      </c>
      <c r="V9" s="54"/>
      <c r="W9" s="64"/>
      <c r="X9" s="43" t="str">
        <f>Calc!AP10</f>
        <v>-----</v>
      </c>
      <c r="Y9" s="22">
        <f>Calc!AQ10</f>
        <v>0</v>
      </c>
      <c r="Z9" s="54"/>
      <c r="AA9" s="31">
        <f>Calc!AW10</f>
        <v>0</v>
      </c>
      <c r="AB9" s="22">
        <f>Calc!AX10</f>
        <v>0</v>
      </c>
      <c r="AC9" s="31">
        <f>+AA9*(VLOOKUP(F9,Segéd!M:N,2,0))</f>
        <v>0</v>
      </c>
      <c r="AD9" s="22">
        <f>+AB9*(VLOOKUP(F9,Segéd!M:N,2,0))</f>
        <v>0</v>
      </c>
      <c r="AE9" s="228"/>
    </row>
    <row r="10" spans="2:36" ht="40.950000000000003" customHeight="1" thickBot="1" x14ac:dyDescent="0.25">
      <c r="B10" s="150"/>
      <c r="C10" s="151" t="str">
        <f>Calc!A11</f>
        <v>====</v>
      </c>
      <c r="D10" s="23"/>
      <c r="E10" s="23"/>
      <c r="F10" s="226"/>
      <c r="G10" s="227">
        <f t="shared" si="0"/>
        <v>0</v>
      </c>
      <c r="H10" s="24"/>
      <c r="I10" s="168">
        <f>Calc!G11</f>
        <v>0</v>
      </c>
      <c r="J10" s="171" t="str">
        <f>Calc!H11</f>
        <v/>
      </c>
      <c r="K10" s="21"/>
      <c r="L10" s="43" t="str">
        <f>Calc!K11</f>
        <v>-----</v>
      </c>
      <c r="M10" s="21"/>
      <c r="N10" s="43" t="str">
        <f>Calc!O11</f>
        <v>-----</v>
      </c>
      <c r="O10" s="75">
        <f>Calc!T11</f>
        <v>0</v>
      </c>
      <c r="P10" s="71"/>
      <c r="Q10" s="26">
        <f>Calc!W11</f>
        <v>0</v>
      </c>
      <c r="R10" s="71"/>
      <c r="S10" s="67"/>
      <c r="T10" s="69" t="str">
        <f>Calc!AG11</f>
        <v>-----</v>
      </c>
      <c r="U10" s="22">
        <f>Calc!AH11</f>
        <v>0</v>
      </c>
      <c r="V10" s="71"/>
      <c r="W10" s="64"/>
      <c r="X10" s="65" t="str">
        <f>Calc!AP11</f>
        <v>-----</v>
      </c>
      <c r="Y10" s="22">
        <f>Calc!AQ11</f>
        <v>0</v>
      </c>
      <c r="Z10" s="71"/>
      <c r="AA10" s="31">
        <f>Calc!AW11</f>
        <v>0</v>
      </c>
      <c r="AB10" s="22">
        <f>Calc!AX11</f>
        <v>0</v>
      </c>
      <c r="AC10" s="31">
        <f>+AA10*(VLOOKUP(F10,Segéd!M:N,2,0))</f>
        <v>0</v>
      </c>
      <c r="AD10" s="22">
        <f>+AB10*(VLOOKUP(F10,Segéd!M:N,2,0))</f>
        <v>0</v>
      </c>
      <c r="AE10" s="228"/>
    </row>
    <row r="11" spans="2:36" ht="40.950000000000003" customHeight="1" thickBot="1" x14ac:dyDescent="0.35">
      <c r="B11" s="44" t="s">
        <v>30</v>
      </c>
      <c r="C11" s="45"/>
      <c r="D11" s="46">
        <f>SUM(D5:D10)</f>
        <v>0</v>
      </c>
      <c r="E11" s="47"/>
      <c r="F11" s="47"/>
      <c r="G11" s="47"/>
      <c r="H11" s="48"/>
      <c r="I11" s="49">
        <f>Calc!G12</f>
        <v>0</v>
      </c>
      <c r="J11" s="243"/>
      <c r="K11" s="244"/>
      <c r="L11" s="245"/>
      <c r="M11" s="236">
        <f>Calc!T12</f>
        <v>0</v>
      </c>
      <c r="N11" s="237"/>
      <c r="O11" s="238"/>
      <c r="P11" s="72"/>
      <c r="Q11" s="51">
        <f>Calc!W12</f>
        <v>0</v>
      </c>
      <c r="R11" s="72"/>
      <c r="S11" s="50"/>
      <c r="T11" s="70"/>
      <c r="U11" s="49">
        <f>Calc!AH12</f>
        <v>0</v>
      </c>
      <c r="V11" s="72"/>
      <c r="W11" s="50"/>
      <c r="X11" s="70"/>
      <c r="Y11" s="49">
        <f>Calc!AQ12</f>
        <v>0</v>
      </c>
      <c r="Z11" s="72"/>
      <c r="AA11" s="52">
        <f>Calc!AW12</f>
        <v>0</v>
      </c>
      <c r="AB11" s="49">
        <f>SUM(AB5:AB10)</f>
        <v>0</v>
      </c>
      <c r="AC11" s="52">
        <f>SUM(AC5:AC10)</f>
        <v>0</v>
      </c>
      <c r="AD11" s="49">
        <f>SUM(AD5:AD10)</f>
        <v>0</v>
      </c>
      <c r="AE11" s="35"/>
      <c r="AJ11" s="36"/>
    </row>
    <row r="13" spans="2:36" ht="17.399999999999999" x14ac:dyDescent="0.3">
      <c r="B13" s="140" t="s">
        <v>798</v>
      </c>
    </row>
    <row r="14" spans="2:36" ht="20.399999999999999" customHeight="1" x14ac:dyDescent="0.25">
      <c r="C14" s="28"/>
      <c r="D14" s="28"/>
      <c r="E14" s="28"/>
      <c r="F14" s="28"/>
      <c r="G14" s="28"/>
      <c r="H14" s="28"/>
      <c r="I14" s="28"/>
      <c r="J14" s="1"/>
      <c r="K14" s="1"/>
      <c r="L14" s="1"/>
      <c r="M14" s="1"/>
      <c r="N14" s="1"/>
      <c r="P14" s="1"/>
      <c r="R14" s="1"/>
      <c r="S14" s="1"/>
      <c r="T14" s="1"/>
      <c r="V14" s="1"/>
      <c r="W14" s="1"/>
      <c r="X14" s="1"/>
      <c r="Z14" s="1"/>
    </row>
    <row r="15" spans="2:36" ht="14.4" customHeight="1" x14ac:dyDescent="0.3">
      <c r="B15" s="30"/>
      <c r="C15" s="28"/>
      <c r="D15" s="28"/>
      <c r="E15" s="28"/>
      <c r="F15" s="28"/>
      <c r="G15" s="28"/>
      <c r="H15" s="28"/>
      <c r="I15" s="28"/>
      <c r="J15" s="1"/>
      <c r="K15" s="1"/>
      <c r="L15" s="1"/>
      <c r="M15" s="1"/>
      <c r="N15" s="1"/>
      <c r="P15" s="1"/>
      <c r="R15" s="1"/>
    </row>
    <row r="16" spans="2:36" ht="28.2" customHeight="1" x14ac:dyDescent="0.3">
      <c r="B16" s="261" t="s">
        <v>773</v>
      </c>
      <c r="C16" s="261"/>
      <c r="D16" s="261"/>
      <c r="E16" s="261"/>
      <c r="F16" s="261"/>
      <c r="G16" s="261"/>
      <c r="H16" s="261"/>
      <c r="I16" s="261"/>
      <c r="J16" s="55"/>
      <c r="K16" s="1"/>
      <c r="L16" s="1"/>
      <c r="M16" s="1"/>
      <c r="N16" s="1"/>
      <c r="P16" s="1"/>
      <c r="R16" s="1"/>
    </row>
    <row r="17" spans="2:28" ht="13.95" customHeight="1" thickBot="1" x14ac:dyDescent="0.35">
      <c r="B17" s="145"/>
      <c r="C17" s="145"/>
      <c r="D17" s="145"/>
      <c r="H17" s="61"/>
      <c r="J17" s="1"/>
      <c r="K17" s="1"/>
      <c r="L17" s="1"/>
      <c r="M17" s="1"/>
      <c r="N17" s="1"/>
      <c r="P17" s="1"/>
      <c r="R17" s="1"/>
    </row>
    <row r="18" spans="2:28" ht="20.399999999999999" customHeight="1" x14ac:dyDescent="0.3">
      <c r="B18" s="62" t="s">
        <v>50</v>
      </c>
      <c r="H18" s="1">
        <v>0</v>
      </c>
      <c r="J18" s="1"/>
      <c r="K18" s="1"/>
      <c r="L18" s="1"/>
      <c r="M18" s="1"/>
      <c r="N18" s="1"/>
      <c r="P18" s="1"/>
      <c r="R18" s="1"/>
      <c r="T18" s="278" t="s">
        <v>101</v>
      </c>
      <c r="U18" s="279"/>
      <c r="V18" s="279"/>
      <c r="W18" s="280"/>
      <c r="X18" s="257" t="s">
        <v>46</v>
      </c>
      <c r="Y18" s="258"/>
      <c r="Z18" s="264"/>
      <c r="AA18" s="265"/>
      <c r="AB18" s="266"/>
    </row>
    <row r="19" spans="2:28" ht="36" customHeight="1" thickBot="1" x14ac:dyDescent="0.35">
      <c r="B19" s="261" t="s">
        <v>777</v>
      </c>
      <c r="C19" s="261"/>
      <c r="D19" s="261"/>
      <c r="E19" s="261"/>
      <c r="F19" s="173"/>
      <c r="G19" s="173"/>
      <c r="J19" s="1"/>
      <c r="K19" s="1"/>
      <c r="L19" s="1"/>
      <c r="M19" s="1"/>
      <c r="N19" s="1"/>
      <c r="P19" s="1"/>
      <c r="R19" s="1"/>
      <c r="T19" s="281"/>
      <c r="U19" s="282"/>
      <c r="V19" s="282"/>
      <c r="W19" s="283"/>
      <c r="X19" s="259"/>
      <c r="Y19" s="260"/>
      <c r="Z19" s="267"/>
      <c r="AA19" s="268"/>
      <c r="AB19" s="269"/>
    </row>
    <row r="20" spans="2:28" ht="21.6" customHeight="1" x14ac:dyDescent="0.3">
      <c r="J20" s="1"/>
      <c r="K20" s="1"/>
      <c r="L20" s="1"/>
      <c r="M20" s="1"/>
      <c r="N20" s="1"/>
      <c r="P20" s="1"/>
      <c r="R20" s="1"/>
      <c r="T20" s="230" t="s">
        <v>44</v>
      </c>
      <c r="U20" s="232"/>
      <c r="V20" s="232"/>
      <c r="W20" s="232"/>
      <c r="X20" s="232"/>
      <c r="Y20" s="232"/>
      <c r="Z20" s="232"/>
      <c r="AA20" s="232"/>
      <c r="AB20" s="233"/>
    </row>
    <row r="21" spans="2:28" ht="22.2" customHeight="1" thickBot="1" x14ac:dyDescent="0.45">
      <c r="B21" s="56" t="s">
        <v>45</v>
      </c>
      <c r="C21" s="256" t="s">
        <v>778</v>
      </c>
      <c r="D21" s="256"/>
      <c r="E21" s="256"/>
      <c r="F21" s="174"/>
      <c r="G21" s="174"/>
      <c r="J21" s="1"/>
      <c r="K21" s="1"/>
      <c r="L21" s="1"/>
      <c r="M21" s="1"/>
      <c r="N21" s="1"/>
      <c r="P21" s="1"/>
      <c r="R21" s="1"/>
      <c r="T21" s="231"/>
      <c r="U21" s="234"/>
      <c r="V21" s="234"/>
      <c r="W21" s="234"/>
      <c r="X21" s="234"/>
      <c r="Y21" s="234"/>
      <c r="Z21" s="234"/>
      <c r="AA21" s="234"/>
      <c r="AB21" s="235"/>
    </row>
    <row r="22" spans="2:28" ht="22.2" customHeight="1" x14ac:dyDescent="0.35">
      <c r="B22" s="56" t="s">
        <v>55</v>
      </c>
      <c r="C22" s="34" t="s">
        <v>779</v>
      </c>
      <c r="J22" s="1"/>
      <c r="K22" s="1"/>
      <c r="L22" s="1"/>
      <c r="M22" s="1"/>
      <c r="N22" s="1"/>
      <c r="P22" s="1"/>
      <c r="R22" s="1"/>
      <c r="T22" s="230" t="s">
        <v>54</v>
      </c>
      <c r="U22" s="232"/>
      <c r="V22" s="232"/>
      <c r="W22" s="232"/>
      <c r="X22" s="232"/>
      <c r="Y22" s="232"/>
      <c r="Z22" s="232"/>
      <c r="AA22" s="232"/>
      <c r="AB22" s="233"/>
    </row>
    <row r="23" spans="2:28" ht="22.2" customHeight="1" thickBot="1" x14ac:dyDescent="0.4">
      <c r="B23" s="56" t="s">
        <v>56</v>
      </c>
      <c r="C23" s="34" t="s">
        <v>57</v>
      </c>
      <c r="J23" s="1"/>
      <c r="K23" s="1"/>
      <c r="L23" s="1"/>
      <c r="M23" s="1"/>
      <c r="N23" s="1"/>
      <c r="P23" s="1"/>
      <c r="R23" s="1"/>
      <c r="S23" s="1"/>
      <c r="T23" s="231"/>
      <c r="U23" s="234"/>
      <c r="V23" s="234"/>
      <c r="W23" s="234"/>
      <c r="X23" s="234"/>
      <c r="Y23" s="234"/>
      <c r="Z23" s="234"/>
      <c r="AA23" s="234"/>
      <c r="AB23" s="235"/>
    </row>
    <row r="24" spans="2:28" ht="23.4" customHeight="1" x14ac:dyDescent="0.35">
      <c r="B24" s="56" t="s">
        <v>51</v>
      </c>
      <c r="C24" s="32" t="s">
        <v>52</v>
      </c>
      <c r="J24" s="1"/>
      <c r="K24" s="1"/>
      <c r="L24" s="1"/>
      <c r="M24" s="1"/>
      <c r="N24" s="1"/>
      <c r="P24" s="1"/>
      <c r="R24" s="1"/>
      <c r="S24" s="1"/>
      <c r="T24" s="230" t="s">
        <v>45</v>
      </c>
      <c r="U24" s="232"/>
      <c r="V24" s="232"/>
      <c r="W24" s="232"/>
      <c r="X24" s="232"/>
      <c r="Y24" s="232"/>
      <c r="Z24" s="232"/>
      <c r="AA24" s="232"/>
      <c r="AB24" s="233"/>
    </row>
    <row r="25" spans="2:28" ht="15.6" customHeight="1" thickBot="1" x14ac:dyDescent="0.25">
      <c r="J25" s="1"/>
      <c r="K25" s="1"/>
      <c r="L25" s="1"/>
      <c r="M25" s="1"/>
      <c r="N25" s="1"/>
      <c r="P25" s="1"/>
      <c r="R25" s="1"/>
      <c r="S25" s="1"/>
      <c r="T25" s="231"/>
      <c r="U25" s="234"/>
      <c r="V25" s="234"/>
      <c r="W25" s="234"/>
      <c r="X25" s="234"/>
      <c r="Y25" s="234"/>
      <c r="Z25" s="234"/>
      <c r="AA25" s="234"/>
      <c r="AB25" s="235"/>
    </row>
    <row r="26" spans="2:28" ht="15.6" customHeight="1" x14ac:dyDescent="0.3">
      <c r="J26" s="1"/>
      <c r="K26" s="1"/>
      <c r="L26" s="1"/>
      <c r="M26" s="1"/>
      <c r="N26" s="1"/>
      <c r="P26" s="1"/>
      <c r="R26" s="1"/>
      <c r="S26" s="1"/>
    </row>
    <row r="27" spans="2:28" x14ac:dyDescent="0.3">
      <c r="J27" s="1"/>
      <c r="K27" s="1"/>
      <c r="L27" s="1"/>
      <c r="M27" s="1"/>
      <c r="N27" s="1"/>
      <c r="P27" s="1"/>
      <c r="R27" s="1"/>
      <c r="S27" s="1"/>
    </row>
    <row r="28" spans="2:28" x14ac:dyDescent="0.3">
      <c r="J28" s="1"/>
      <c r="K28" s="1"/>
      <c r="L28" s="1"/>
      <c r="M28" s="1"/>
      <c r="N28" s="1"/>
      <c r="P28" s="1"/>
      <c r="R28" s="1"/>
      <c r="S28" s="1"/>
    </row>
    <row r="29" spans="2:28" x14ac:dyDescent="0.3">
      <c r="J29" s="1"/>
      <c r="K29" s="1"/>
      <c r="L29" s="1"/>
      <c r="M29" s="1"/>
      <c r="N29" s="1"/>
      <c r="P29" s="1"/>
      <c r="R29" s="1"/>
      <c r="S29" s="1"/>
    </row>
    <row r="30" spans="2:28" x14ac:dyDescent="0.3">
      <c r="J30" s="1"/>
      <c r="K30" s="1"/>
      <c r="L30" s="1"/>
      <c r="M30" s="1"/>
      <c r="N30" s="1"/>
      <c r="P30" s="1"/>
      <c r="R30" s="1"/>
      <c r="S30" s="1"/>
    </row>
    <row r="31" spans="2:28" x14ac:dyDescent="0.3">
      <c r="B31" s="27" t="s">
        <v>103</v>
      </c>
      <c r="T31" s="1"/>
      <c r="V31" s="1"/>
      <c r="W31" s="1"/>
      <c r="X31" s="1"/>
      <c r="Z31" s="1"/>
    </row>
    <row r="32" spans="2:28" ht="13.8" x14ac:dyDescent="0.25">
      <c r="B32" s="29" t="s">
        <v>102</v>
      </c>
      <c r="J32" s="1"/>
      <c r="K32" s="1"/>
      <c r="L32" s="1"/>
      <c r="M32" s="1"/>
      <c r="N32" s="1"/>
      <c r="P32" s="1"/>
      <c r="R32" s="1"/>
      <c r="S32" s="1"/>
      <c r="T32" s="1"/>
      <c r="V32" s="1"/>
      <c r="W32" s="1"/>
      <c r="X32" s="1"/>
      <c r="Z32" s="1"/>
    </row>
    <row r="33" spans="2:26" ht="13.8" x14ac:dyDescent="0.25">
      <c r="B33" s="29"/>
      <c r="J33" s="1"/>
      <c r="K33" s="1"/>
      <c r="L33" s="1"/>
      <c r="M33" s="1"/>
      <c r="N33" s="1"/>
      <c r="P33" s="1"/>
      <c r="R33" s="1"/>
      <c r="S33" s="1"/>
      <c r="T33" s="1"/>
      <c r="V33" s="1"/>
      <c r="W33" s="1"/>
      <c r="X33" s="1"/>
      <c r="Z33" s="1"/>
    </row>
    <row r="34" spans="2:26" x14ac:dyDescent="0.3">
      <c r="B34" s="164" t="s">
        <v>807</v>
      </c>
    </row>
  </sheetData>
  <sheetProtection insertRows="0" insertHyperlinks="0" deleteColumns="0" deleteRows="0"/>
  <mergeCells count="26">
    <mergeCell ref="AC3:AD3"/>
    <mergeCell ref="Z18:AB19"/>
    <mergeCell ref="Q1:Y2"/>
    <mergeCell ref="C1:L1"/>
    <mergeCell ref="T18:W19"/>
    <mergeCell ref="B19:E19"/>
    <mergeCell ref="B4:C4"/>
    <mergeCell ref="S3:U3"/>
    <mergeCell ref="W3:Y3"/>
    <mergeCell ref="M4:Y4"/>
    <mergeCell ref="T24:T25"/>
    <mergeCell ref="U24:AB25"/>
    <mergeCell ref="M11:O11"/>
    <mergeCell ref="K2:L4"/>
    <mergeCell ref="J11:L11"/>
    <mergeCell ref="B2:J2"/>
    <mergeCell ref="C3:H3"/>
    <mergeCell ref="M1:O3"/>
    <mergeCell ref="C21:E21"/>
    <mergeCell ref="U22:AB23"/>
    <mergeCell ref="T20:T21"/>
    <mergeCell ref="X18:Y19"/>
    <mergeCell ref="T22:T23"/>
    <mergeCell ref="U20:AB21"/>
    <mergeCell ref="B16:I16"/>
    <mergeCell ref="AA3:AB3"/>
  </mergeCells>
  <conditionalFormatting sqref="G5:G10">
    <cfRule type="cellIs" dxfId="0" priority="3" operator="equal">
      <formula>0</formula>
    </cfRule>
  </conditionalFormatting>
  <dataValidations count="2">
    <dataValidation type="list" allowBlank="1" showInputMessage="1" showErrorMessage="1" sqref="B5:B10" xr:uid="{00000000-0002-0000-0000-000000000000}">
      <formula1>INDIRECT($C$3)</formula1>
    </dataValidation>
    <dataValidation allowBlank="1" showInputMessage="1" showErrorMessage="1" promptTitle="Figyelem!" prompt="A Hozamemelés% megadása kötelező! Ha nem szeretne emelni a 0%-ot válassza ki!!!" sqref="H5:H10" xr:uid="{9E0CF934-6229-4F02-BD35-F434F430C920}"/>
  </dataValidations>
  <hyperlinks>
    <hyperlink ref="C21" r:id="rId1" xr:uid="{00000000-0004-0000-0000-000000000000}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4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2" r:id="rId5" name="Check Box 40">
              <controlPr defaultSize="0" autoFill="0" autoLine="0" autoPict="0" altText="">
                <anchor moveWithCells="1">
                  <from>
                    <xdr:col>10</xdr:col>
                    <xdr:colOff>22860</xdr:colOff>
                    <xdr:row>4</xdr:row>
                    <xdr:rowOff>0</xdr:rowOff>
                  </from>
                  <to>
                    <xdr:col>12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" name="Check Box 66">
              <controlPr defaultSize="0" autoFill="0" autoLine="0" autoPict="0">
                <anchor moveWithCells="1">
                  <from>
                    <xdr:col>10</xdr:col>
                    <xdr:colOff>22860</xdr:colOff>
                    <xdr:row>5</xdr:row>
                    <xdr:rowOff>0</xdr:rowOff>
                  </from>
                  <to>
                    <xdr:col>12</xdr:col>
                    <xdr:colOff>60960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" name="Check Box 67">
              <controlPr defaultSize="0" autoFill="0" autoLine="0" autoPict="0">
                <anchor moveWithCells="1">
                  <from>
                    <xdr:col>10</xdr:col>
                    <xdr:colOff>22860</xdr:colOff>
                    <xdr:row>6</xdr:row>
                    <xdr:rowOff>0</xdr:rowOff>
                  </from>
                  <to>
                    <xdr:col>12</xdr:col>
                    <xdr:colOff>60960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8" name="Check Box 68">
              <controlPr defaultSize="0" autoFill="0" autoLine="0" autoPict="0">
                <anchor moveWithCells="1">
                  <from>
                    <xdr:col>10</xdr:col>
                    <xdr:colOff>22860</xdr:colOff>
                    <xdr:row>7</xdr:row>
                    <xdr:rowOff>0</xdr:rowOff>
                  </from>
                  <to>
                    <xdr:col>12</xdr:col>
                    <xdr:colOff>60960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9" name="Check Box 69">
              <controlPr defaultSize="0" autoFill="0" autoLine="0" autoPict="0">
                <anchor moveWithCells="1">
                  <from>
                    <xdr:col>10</xdr:col>
                    <xdr:colOff>22860</xdr:colOff>
                    <xdr:row>8</xdr:row>
                    <xdr:rowOff>0</xdr:rowOff>
                  </from>
                  <to>
                    <xdr:col>12</xdr:col>
                    <xdr:colOff>60960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0" name="Check Box 70">
              <controlPr defaultSize="0" autoFill="0" autoLine="0" autoPict="0">
                <anchor moveWithCells="1">
                  <from>
                    <xdr:col>10</xdr:col>
                    <xdr:colOff>22860</xdr:colOff>
                    <xdr:row>9</xdr:row>
                    <xdr:rowOff>0</xdr:rowOff>
                  </from>
                  <to>
                    <xdr:col>12</xdr:col>
                    <xdr:colOff>60960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1" name="Check Box 89">
              <controlPr defaultSize="0" autoFill="0" autoLine="0" autoPict="0">
                <anchor moveWithCells="1">
                  <from>
                    <xdr:col>18</xdr:col>
                    <xdr:colOff>22860</xdr:colOff>
                    <xdr:row>4</xdr:row>
                    <xdr:rowOff>7620</xdr:rowOff>
                  </from>
                  <to>
                    <xdr:col>19</xdr:col>
                    <xdr:colOff>464820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2" name="Check Box 90">
              <controlPr defaultSize="0" autoFill="0" autoLine="0" autoPict="0">
                <anchor moveWithCells="1">
                  <from>
                    <xdr:col>18</xdr:col>
                    <xdr:colOff>22860</xdr:colOff>
                    <xdr:row>4</xdr:row>
                    <xdr:rowOff>525780</xdr:rowOff>
                  </from>
                  <to>
                    <xdr:col>19</xdr:col>
                    <xdr:colOff>464820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3" name="Check Box 91">
              <controlPr defaultSize="0" autoFill="0" autoLine="0" autoPict="0">
                <anchor moveWithCells="1">
                  <from>
                    <xdr:col>18</xdr:col>
                    <xdr:colOff>22860</xdr:colOff>
                    <xdr:row>5</xdr:row>
                    <xdr:rowOff>525780</xdr:rowOff>
                  </from>
                  <to>
                    <xdr:col>19</xdr:col>
                    <xdr:colOff>464820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4" name="Check Box 92">
              <controlPr defaultSize="0" autoFill="0" autoLine="0" autoPict="0">
                <anchor moveWithCells="1">
                  <from>
                    <xdr:col>18</xdr:col>
                    <xdr:colOff>22860</xdr:colOff>
                    <xdr:row>7</xdr:row>
                    <xdr:rowOff>0</xdr:rowOff>
                  </from>
                  <to>
                    <xdr:col>19</xdr:col>
                    <xdr:colOff>464820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5" name="Check Box 93">
              <controlPr defaultSize="0" autoFill="0" autoLine="0" autoPict="0">
                <anchor moveWithCells="1">
                  <from>
                    <xdr:col>18</xdr:col>
                    <xdr:colOff>22860</xdr:colOff>
                    <xdr:row>8</xdr:row>
                    <xdr:rowOff>0</xdr:rowOff>
                  </from>
                  <to>
                    <xdr:col>19</xdr:col>
                    <xdr:colOff>464820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6" name="Check Box 94">
              <controlPr defaultSize="0" autoFill="0" autoLine="0" autoPict="0">
                <anchor moveWithCells="1">
                  <from>
                    <xdr:col>18</xdr:col>
                    <xdr:colOff>22860</xdr:colOff>
                    <xdr:row>8</xdr:row>
                    <xdr:rowOff>525780</xdr:rowOff>
                  </from>
                  <to>
                    <xdr:col>19</xdr:col>
                    <xdr:colOff>464820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7" name="Button 118">
              <controlPr defaultSize="0" print="0" autoFill="0" autoPict="0" macro="[0]!Nyomtatás">
                <anchor moveWithCells="1">
                  <from>
                    <xdr:col>1</xdr:col>
                    <xdr:colOff>99060</xdr:colOff>
                    <xdr:row>26</xdr:row>
                    <xdr:rowOff>38100</xdr:rowOff>
                  </from>
                  <to>
                    <xdr:col>2</xdr:col>
                    <xdr:colOff>220980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8" name="Check Box 133">
              <controlPr defaultSize="0" autoFill="0" autoLine="0" autoPict="0">
                <anchor moveWithCells="1">
                  <from>
                    <xdr:col>22</xdr:col>
                    <xdr:colOff>22860</xdr:colOff>
                    <xdr:row>4</xdr:row>
                    <xdr:rowOff>7620</xdr:rowOff>
                  </from>
                  <to>
                    <xdr:col>23</xdr:col>
                    <xdr:colOff>480060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9" name="Check Box 134">
              <controlPr defaultSize="0" autoFill="0" autoLine="0" autoPict="0">
                <anchor moveWithCells="1">
                  <from>
                    <xdr:col>22</xdr:col>
                    <xdr:colOff>22860</xdr:colOff>
                    <xdr:row>5</xdr:row>
                    <xdr:rowOff>7620</xdr:rowOff>
                  </from>
                  <to>
                    <xdr:col>23</xdr:col>
                    <xdr:colOff>480060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0" name="Check Box 135">
              <controlPr defaultSize="0" autoFill="0" autoLine="0" autoPict="0">
                <anchor moveWithCells="1">
                  <from>
                    <xdr:col>22</xdr:col>
                    <xdr:colOff>22860</xdr:colOff>
                    <xdr:row>6</xdr:row>
                    <xdr:rowOff>7620</xdr:rowOff>
                  </from>
                  <to>
                    <xdr:col>23</xdr:col>
                    <xdr:colOff>480060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1" name="Check Box 136">
              <controlPr defaultSize="0" autoFill="0" autoLine="0" autoPict="0">
                <anchor moveWithCells="1">
                  <from>
                    <xdr:col>22</xdr:col>
                    <xdr:colOff>22860</xdr:colOff>
                    <xdr:row>7</xdr:row>
                    <xdr:rowOff>7620</xdr:rowOff>
                  </from>
                  <to>
                    <xdr:col>23</xdr:col>
                    <xdr:colOff>480060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2" name="Check Box 137">
              <controlPr defaultSize="0" autoFill="0" autoLine="0" autoPict="0">
                <anchor moveWithCells="1">
                  <from>
                    <xdr:col>22</xdr:col>
                    <xdr:colOff>22860</xdr:colOff>
                    <xdr:row>8</xdr:row>
                    <xdr:rowOff>7620</xdr:rowOff>
                  </from>
                  <to>
                    <xdr:col>23</xdr:col>
                    <xdr:colOff>480060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3" name="Check Box 138">
              <controlPr defaultSize="0" autoFill="0" autoLine="0" autoPict="0">
                <anchor moveWithCells="1">
                  <from>
                    <xdr:col>22</xdr:col>
                    <xdr:colOff>22860</xdr:colOff>
                    <xdr:row>9</xdr:row>
                    <xdr:rowOff>7620</xdr:rowOff>
                  </from>
                  <to>
                    <xdr:col>23</xdr:col>
                    <xdr:colOff>480060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24" name="Check Box 149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4</xdr:row>
                    <xdr:rowOff>0</xdr:rowOff>
                  </from>
                  <to>
                    <xdr:col>14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25" name="Check Box 150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4</xdr:row>
                    <xdr:rowOff>0</xdr:rowOff>
                  </from>
                  <to>
                    <xdr:col>14</xdr:col>
                    <xdr:colOff>30480</xdr:colOff>
                    <xdr:row>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26" name="Check Box 186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5</xdr:row>
                    <xdr:rowOff>0</xdr:rowOff>
                  </from>
                  <to>
                    <xdr:col>14</xdr:col>
                    <xdr:colOff>68580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27" name="Check Box 187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5</xdr:row>
                    <xdr:rowOff>0</xdr:rowOff>
                  </from>
                  <to>
                    <xdr:col>14</xdr:col>
                    <xdr:colOff>60960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28" name="Check Box 188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6</xdr:row>
                    <xdr:rowOff>0</xdr:rowOff>
                  </from>
                  <to>
                    <xdr:col>14</xdr:col>
                    <xdr:colOff>68580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29" name="Check Box 189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6</xdr:row>
                    <xdr:rowOff>0</xdr:rowOff>
                  </from>
                  <to>
                    <xdr:col>14</xdr:col>
                    <xdr:colOff>60960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30" name="Check Box 190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7</xdr:row>
                    <xdr:rowOff>0</xdr:rowOff>
                  </from>
                  <to>
                    <xdr:col>14</xdr:col>
                    <xdr:colOff>68580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31" name="Check Box 191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7</xdr:row>
                    <xdr:rowOff>0</xdr:rowOff>
                  </from>
                  <to>
                    <xdr:col>14</xdr:col>
                    <xdr:colOff>60960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32" name="Check Box 192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8</xdr:row>
                    <xdr:rowOff>0</xdr:rowOff>
                  </from>
                  <to>
                    <xdr:col>14</xdr:col>
                    <xdr:colOff>68580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33" name="Check Box 193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8</xdr:row>
                    <xdr:rowOff>0</xdr:rowOff>
                  </from>
                  <to>
                    <xdr:col>14</xdr:col>
                    <xdr:colOff>60960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34" name="Check Box 194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9</xdr:row>
                    <xdr:rowOff>0</xdr:rowOff>
                  </from>
                  <to>
                    <xdr:col>14</xdr:col>
                    <xdr:colOff>68580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35" name="Check Box 195">
              <controlPr defaultSize="0" autoFill="0" autoLine="0" autoPict="0" altText="">
                <anchor moveWithCells="1">
                  <from>
                    <xdr:col>12</xdr:col>
                    <xdr:colOff>22860</xdr:colOff>
                    <xdr:row>9</xdr:row>
                    <xdr:rowOff>0</xdr:rowOff>
                  </from>
                  <to>
                    <xdr:col>14</xdr:col>
                    <xdr:colOff>60960</xdr:colOff>
                    <xdr:row>9</xdr:row>
                    <xdr:rowOff>259080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Segéd!$A$2:$A$6</xm:f>
          </x14:formula1>
          <xm:sqref>C3</xm:sqref>
        </x14:dataValidation>
        <x14:dataValidation type="list" allowBlank="1" showInputMessage="1" showErrorMessage="1" xr:uid="{BE7FA096-981A-4A8F-B2B7-FF8FB8EB2A4A}">
          <x14:formula1>
            <xm:f>Segéd!$M$3:$M$8</xm:f>
          </x14:formula1>
          <xm:sqref>F5:F10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BC19"/>
  <sheetViews>
    <sheetView zoomScale="60" zoomScaleNormal="60" workbookViewId="0">
      <pane xSplit="2" topLeftCell="C1" activePane="topRight" state="frozen"/>
      <selection pane="topRight" activeCell="E18" sqref="E18"/>
    </sheetView>
  </sheetViews>
  <sheetFormatPr defaultRowHeight="14.4" x14ac:dyDescent="0.3"/>
  <cols>
    <col min="1" max="1" width="6.33203125" bestFit="1" customWidth="1"/>
    <col min="2" max="2" width="35.6640625" customWidth="1"/>
    <col min="3" max="3" width="12.5546875" customWidth="1"/>
    <col min="4" max="5" width="12.88671875" customWidth="1"/>
    <col min="6" max="7" width="14" customWidth="1"/>
    <col min="8" max="8" width="17" customWidth="1"/>
    <col min="9" max="9" width="2.109375" customWidth="1"/>
    <col min="10" max="11" width="12.6640625" customWidth="1"/>
    <col min="12" max="12" width="2.109375" customWidth="1"/>
    <col min="13" max="19" width="9.6640625" customWidth="1"/>
    <col min="20" max="20" width="12.5546875" customWidth="1"/>
    <col min="21" max="21" width="9.6640625" customWidth="1"/>
    <col min="22" max="22" width="2.109375" customWidth="1"/>
    <col min="23" max="23" width="17.5546875" customWidth="1"/>
    <col min="24" max="26" width="12" customWidth="1"/>
    <col min="27" max="27" width="10.44140625" customWidth="1"/>
    <col min="28" max="28" width="9.88671875" customWidth="1"/>
    <col min="29" max="29" width="9.6640625" customWidth="1"/>
    <col min="30" max="30" width="2.109375" customWidth="1"/>
    <col min="31" max="33" width="12.6640625" customWidth="1"/>
    <col min="34" max="34" width="12.33203125" customWidth="1"/>
    <col min="35" max="36" width="12" customWidth="1"/>
    <col min="37" max="38" width="12.44140625" customWidth="1"/>
    <col min="39" max="39" width="2.109375" customWidth="1"/>
    <col min="40" max="42" width="10.6640625" customWidth="1"/>
    <col min="43" max="44" width="12.109375" bestFit="1" customWidth="1"/>
    <col min="45" max="47" width="10.6640625" customWidth="1"/>
    <col min="48" max="48" width="2.109375" customWidth="1"/>
    <col min="49" max="50" width="15.33203125" customWidth="1"/>
    <col min="51" max="53" width="14.33203125" customWidth="1"/>
    <col min="54" max="54" width="13.88671875" customWidth="1"/>
    <col min="55" max="55" width="10.6640625" customWidth="1"/>
    <col min="56" max="57" width="3.6640625" customWidth="1"/>
  </cols>
  <sheetData>
    <row r="1" spans="1:55" ht="15" thickBot="1" x14ac:dyDescent="0.35">
      <c r="I1" s="76"/>
      <c r="J1" s="305"/>
      <c r="K1" s="306"/>
      <c r="L1" s="76"/>
      <c r="M1" s="309" t="s">
        <v>761</v>
      </c>
      <c r="N1" s="310"/>
      <c r="O1" s="310"/>
      <c r="P1" s="310"/>
      <c r="Q1" s="310"/>
      <c r="R1" s="310"/>
      <c r="S1" s="310"/>
      <c r="T1" s="310"/>
      <c r="U1" s="311"/>
      <c r="V1" s="76"/>
      <c r="W1" s="112"/>
      <c r="X1" s="330" t="s">
        <v>782</v>
      </c>
      <c r="Y1" s="331"/>
      <c r="Z1" s="331"/>
      <c r="AA1" s="331"/>
      <c r="AB1" s="331"/>
      <c r="AC1" s="332"/>
      <c r="AD1" s="76"/>
      <c r="AE1" s="324" t="s">
        <v>767</v>
      </c>
      <c r="AF1" s="325"/>
      <c r="AG1" s="325"/>
      <c r="AH1" s="325"/>
      <c r="AI1" s="325"/>
      <c r="AJ1" s="325"/>
      <c r="AK1" s="325"/>
      <c r="AL1" s="326"/>
      <c r="AM1" s="76"/>
      <c r="AN1" s="336" t="s">
        <v>768</v>
      </c>
      <c r="AO1" s="337"/>
      <c r="AP1" s="337"/>
      <c r="AQ1" s="337"/>
      <c r="AR1" s="337"/>
      <c r="AS1" s="337"/>
      <c r="AT1" s="337"/>
      <c r="AU1" s="338"/>
      <c r="AV1" s="76"/>
      <c r="AW1" s="5"/>
      <c r="AX1" s="5"/>
      <c r="BC1" s="5"/>
    </row>
    <row r="2" spans="1:55" ht="15.6" customHeight="1" thickTop="1" thickBot="1" x14ac:dyDescent="0.35">
      <c r="A2" s="292" t="s">
        <v>2</v>
      </c>
      <c r="B2" s="294" t="s">
        <v>39</v>
      </c>
      <c r="C2" s="7"/>
      <c r="D2" s="7"/>
      <c r="E2" s="7"/>
      <c r="F2" s="7"/>
      <c r="G2" s="58"/>
      <c r="H2" s="58"/>
      <c r="I2" s="77"/>
      <c r="J2" s="307"/>
      <c r="K2" s="308"/>
      <c r="L2" s="77"/>
      <c r="M2" s="312"/>
      <c r="N2" s="313"/>
      <c r="O2" s="313"/>
      <c r="P2" s="313"/>
      <c r="Q2" s="313"/>
      <c r="R2" s="313"/>
      <c r="S2" s="313"/>
      <c r="T2" s="313"/>
      <c r="U2" s="314"/>
      <c r="V2" s="77"/>
      <c r="W2" s="113" t="s">
        <v>40</v>
      </c>
      <c r="X2" s="333"/>
      <c r="Y2" s="334"/>
      <c r="Z2" s="334"/>
      <c r="AA2" s="334"/>
      <c r="AB2" s="334"/>
      <c r="AC2" s="335"/>
      <c r="AD2" s="77"/>
      <c r="AE2" s="327"/>
      <c r="AF2" s="328"/>
      <c r="AG2" s="328"/>
      <c r="AH2" s="328"/>
      <c r="AI2" s="328"/>
      <c r="AJ2" s="328"/>
      <c r="AK2" s="328"/>
      <c r="AL2" s="329"/>
      <c r="AM2" s="77"/>
      <c r="AN2" s="339"/>
      <c r="AO2" s="340"/>
      <c r="AP2" s="340"/>
      <c r="AQ2" s="340"/>
      <c r="AR2" s="340"/>
      <c r="AS2" s="340"/>
      <c r="AT2" s="340"/>
      <c r="AU2" s="341"/>
      <c r="AV2" s="77"/>
      <c r="AW2" s="4"/>
      <c r="AX2" s="4"/>
      <c r="AY2" s="14"/>
      <c r="AZ2" s="14"/>
      <c r="BA2" s="14"/>
      <c r="BB2" s="15"/>
      <c r="BC2" s="4"/>
    </row>
    <row r="3" spans="1:55" ht="28.95" customHeight="1" thickTop="1" x14ac:dyDescent="0.3">
      <c r="A3" s="293"/>
      <c r="B3" s="295"/>
      <c r="C3" s="301" t="s">
        <v>42</v>
      </c>
      <c r="D3" s="302"/>
      <c r="E3" s="302"/>
      <c r="F3" s="302"/>
      <c r="G3" s="303" t="str">
        <f>'Ajánlati tábla'!I4</f>
        <v>Kalkulált biztosítási
érték (HUF)</v>
      </c>
      <c r="H3" s="303" t="str">
        <f>'Ajánlati tábla'!J4</f>
        <v>Egy hektárra jutó biztosítási érték (HUF)</v>
      </c>
      <c r="I3" s="78"/>
      <c r="J3" s="315"/>
      <c r="K3" s="316"/>
      <c r="L3" s="78"/>
      <c r="M3" s="319" t="s">
        <v>110</v>
      </c>
      <c r="N3" s="320"/>
      <c r="O3" s="320"/>
      <c r="P3" s="320" t="s">
        <v>760</v>
      </c>
      <c r="Q3" s="320"/>
      <c r="R3" s="320"/>
      <c r="S3" s="320"/>
      <c r="T3" s="320" t="s">
        <v>112</v>
      </c>
      <c r="U3" s="321"/>
      <c r="V3" s="78"/>
      <c r="W3" s="296" t="s">
        <v>41</v>
      </c>
      <c r="X3" s="297"/>
      <c r="Y3" s="297"/>
      <c r="Z3" s="297"/>
      <c r="AA3" s="297"/>
      <c r="AB3" s="297"/>
      <c r="AC3" s="298"/>
      <c r="AD3" s="78"/>
      <c r="AE3" s="342" t="s">
        <v>94</v>
      </c>
      <c r="AF3" s="343"/>
      <c r="AG3" s="343"/>
      <c r="AH3" s="322"/>
      <c r="AI3" s="322"/>
      <c r="AJ3" s="322"/>
      <c r="AK3" s="322"/>
      <c r="AL3" s="323"/>
      <c r="AM3" s="78"/>
      <c r="AN3" s="344" t="s">
        <v>95</v>
      </c>
      <c r="AO3" s="345"/>
      <c r="AP3" s="345"/>
      <c r="AQ3" s="346"/>
      <c r="AR3" s="346"/>
      <c r="AS3" s="346"/>
      <c r="AT3" s="346"/>
      <c r="AU3" s="347"/>
      <c r="AV3" s="78"/>
      <c r="AW3" s="317"/>
      <c r="AX3" s="317"/>
      <c r="AY3" s="317"/>
      <c r="AZ3" s="317"/>
      <c r="BA3" s="317"/>
      <c r="BB3" s="317"/>
      <c r="BC3" s="4"/>
    </row>
    <row r="4" spans="1:55" ht="28.95" customHeight="1" x14ac:dyDescent="0.3">
      <c r="A4" s="293"/>
      <c r="B4" s="295"/>
      <c r="C4" s="40"/>
      <c r="D4" s="41"/>
      <c r="E4" s="41"/>
      <c r="F4" s="41"/>
      <c r="G4" s="303"/>
      <c r="H4" s="303"/>
      <c r="I4" s="78"/>
      <c r="J4" s="315"/>
      <c r="K4" s="316"/>
      <c r="L4" s="78"/>
      <c r="M4" s="319"/>
      <c r="N4" s="320"/>
      <c r="O4" s="320"/>
      <c r="P4" s="320"/>
      <c r="Q4" s="320"/>
      <c r="R4" s="320"/>
      <c r="S4" s="320"/>
      <c r="T4" s="320"/>
      <c r="U4" s="321"/>
      <c r="V4" s="78"/>
      <c r="W4" s="299" t="s">
        <v>40</v>
      </c>
      <c r="X4" s="300"/>
      <c r="Y4" s="103"/>
      <c r="Z4" s="104"/>
      <c r="AA4" s="104"/>
      <c r="AB4" s="104"/>
      <c r="AC4" s="105"/>
      <c r="AD4" s="78"/>
      <c r="AE4" s="342"/>
      <c r="AF4" s="343"/>
      <c r="AG4" s="343"/>
      <c r="AH4" s="322"/>
      <c r="AI4" s="322"/>
      <c r="AJ4" s="322"/>
      <c r="AK4" s="322"/>
      <c r="AL4" s="323"/>
      <c r="AM4" s="78"/>
      <c r="AN4" s="344"/>
      <c r="AO4" s="345"/>
      <c r="AP4" s="345"/>
      <c r="AQ4" s="346"/>
      <c r="AR4" s="346"/>
      <c r="AS4" s="346"/>
      <c r="AT4" s="346"/>
      <c r="AU4" s="347"/>
      <c r="AV4" s="78"/>
      <c r="AW4" s="318"/>
      <c r="AX4" s="318"/>
      <c r="AY4" s="318"/>
      <c r="AZ4" s="318"/>
      <c r="BA4" s="318"/>
      <c r="BB4" s="318"/>
      <c r="BC4" s="4"/>
    </row>
    <row r="5" spans="1:55" ht="253.2" customHeight="1" x14ac:dyDescent="0.3">
      <c r="A5" s="293"/>
      <c r="B5" s="295"/>
      <c r="C5" s="59" t="str">
        <f>'Ajánlati tábla'!D4</f>
        <v>Biztosítandó terület (ha)</v>
      </c>
      <c r="D5" s="59" t="str">
        <f>'Ajánlati tábla'!E4</f>
        <v>Várható hozam (tonna/ha)</v>
      </c>
      <c r="E5" s="59" t="str">
        <f>'Ajánlati tábla'!G4</f>
        <v>Emelés utáni hozam (tonna/ha)</v>
      </c>
      <c r="F5" s="59" t="str">
        <f>'Ajánlati tábla'!H4</f>
        <v>Termény biztosítandó egységára (tonna/HUF)</v>
      </c>
      <c r="G5" s="304"/>
      <c r="H5" s="304"/>
      <c r="I5" s="79"/>
      <c r="J5" s="96" t="s">
        <v>99</v>
      </c>
      <c r="K5" s="97" t="s">
        <v>100</v>
      </c>
      <c r="L5" s="79"/>
      <c r="M5" s="85" t="s">
        <v>111</v>
      </c>
      <c r="N5" s="86" t="s">
        <v>109</v>
      </c>
      <c r="O5" s="86" t="s">
        <v>114</v>
      </c>
      <c r="P5" s="86" t="s">
        <v>755</v>
      </c>
      <c r="Q5" s="86" t="s">
        <v>756</v>
      </c>
      <c r="R5" s="86" t="s">
        <v>758</v>
      </c>
      <c r="S5" s="86" t="s">
        <v>759</v>
      </c>
      <c r="T5" s="86" t="s">
        <v>757</v>
      </c>
      <c r="U5" s="87" t="s">
        <v>113</v>
      </c>
      <c r="V5" s="79"/>
      <c r="W5" s="106" t="s">
        <v>33</v>
      </c>
      <c r="X5" s="107" t="s">
        <v>43</v>
      </c>
      <c r="Y5" s="107" t="s">
        <v>91</v>
      </c>
      <c r="Z5" s="107" t="s">
        <v>89</v>
      </c>
      <c r="AA5" s="107" t="s">
        <v>90</v>
      </c>
      <c r="AB5" s="107" t="s">
        <v>765</v>
      </c>
      <c r="AC5" s="108" t="s">
        <v>766</v>
      </c>
      <c r="AD5" s="79"/>
      <c r="AE5" s="118" t="s">
        <v>58</v>
      </c>
      <c r="AF5" s="119" t="s">
        <v>93</v>
      </c>
      <c r="AG5" s="119" t="s">
        <v>92</v>
      </c>
      <c r="AH5" s="120" t="s">
        <v>33</v>
      </c>
      <c r="AI5" s="120" t="s">
        <v>43</v>
      </c>
      <c r="AJ5" s="120" t="s">
        <v>91</v>
      </c>
      <c r="AK5" s="119" t="s">
        <v>87</v>
      </c>
      <c r="AL5" s="121" t="s">
        <v>88</v>
      </c>
      <c r="AM5" s="79"/>
      <c r="AN5" s="129" t="s">
        <v>96</v>
      </c>
      <c r="AO5" s="130" t="s">
        <v>97</v>
      </c>
      <c r="AP5" s="130" t="s">
        <v>98</v>
      </c>
      <c r="AQ5" s="131" t="s">
        <v>33</v>
      </c>
      <c r="AR5" s="131" t="s">
        <v>43</v>
      </c>
      <c r="AS5" s="131" t="s">
        <v>91</v>
      </c>
      <c r="AT5" s="130" t="s">
        <v>87</v>
      </c>
      <c r="AU5" s="132" t="s">
        <v>88</v>
      </c>
      <c r="AV5" s="79"/>
      <c r="AW5" s="42" t="s">
        <v>106</v>
      </c>
      <c r="AX5" s="42" t="s">
        <v>771</v>
      </c>
      <c r="AY5" s="42" t="s">
        <v>770</v>
      </c>
      <c r="AZ5" s="42" t="s">
        <v>772</v>
      </c>
      <c r="BA5" s="60" t="s">
        <v>105</v>
      </c>
      <c r="BB5" s="60" t="s">
        <v>104</v>
      </c>
      <c r="BC5" s="60" t="s">
        <v>769</v>
      </c>
    </row>
    <row r="6" spans="1:55" x14ac:dyDescent="0.3">
      <c r="A6" s="3" t="str">
        <f>IFERROR(VLOOKUP(B6,'Díjak-növények'!B:AF,30,FALSE),"====")</f>
        <v>====</v>
      </c>
      <c r="B6" s="2">
        <f>'Ajánlati tábla'!B5</f>
        <v>0</v>
      </c>
      <c r="C6" s="8">
        <f>'Ajánlati tábla'!D5</f>
        <v>0</v>
      </c>
      <c r="D6" s="8">
        <f>'Ajánlati tábla'!E5</f>
        <v>0</v>
      </c>
      <c r="E6" s="8">
        <f>+'Ajánlati tábla'!G5</f>
        <v>0</v>
      </c>
      <c r="F6" s="9">
        <f>'Ajánlati tábla'!H5</f>
        <v>0</v>
      </c>
      <c r="G6" s="10">
        <f>IF(A6="------",0,C6*E6*F6)</f>
        <v>0</v>
      </c>
      <c r="H6" s="10" t="str">
        <f t="shared" ref="H6:H11" si="0">IF((G6+C6=0),"",G6/C6)</f>
        <v/>
      </c>
      <c r="I6" s="80"/>
      <c r="J6" s="98" t="b">
        <v>1</v>
      </c>
      <c r="K6" s="99" t="str">
        <f t="shared" ref="K6:K11" si="1">IF(G6=0,"-----",IF(J6,"Igen","Nem"))</f>
        <v>-----</v>
      </c>
      <c r="L6" s="80"/>
      <c r="M6" s="84" t="str">
        <f>VLOOKUP(A6,'Díjak-növények'!A:E,3,0)</f>
        <v>Nem</v>
      </c>
      <c r="N6" s="88" t="b">
        <v>0</v>
      </c>
      <c r="O6" s="89" t="str">
        <f t="shared" ref="O6:O11" si="2">IF(F6=0,"-----",IF(M6="Nem","Nincs",IF(N6,"Igen","Nem")))</f>
        <v>-----</v>
      </c>
      <c r="P6" s="90">
        <f>IF(O6="Igen",VLOOKUP(A6,'Díjak-növények'!$A$5:$Z$311,22,0),0)</f>
        <v>0</v>
      </c>
      <c r="Q6" s="90">
        <f>IF(O6="Igen",VLOOKUP(A6,'Díjak-növények'!$A$5:$AA$311,26,0)-P6,0)</f>
        <v>0</v>
      </c>
      <c r="R6" s="91">
        <f t="shared" ref="R6:R11" si="3">IFERROR(G6*P6/100,0)</f>
        <v>0</v>
      </c>
      <c r="S6" s="91">
        <f t="shared" ref="S6:S11" si="4">IFERROR(G6*Q6/100,0)</f>
        <v>0</v>
      </c>
      <c r="T6" s="88">
        <f>R6+S6</f>
        <v>0</v>
      </c>
      <c r="U6" s="92">
        <f>IF(K6="-----",0,IF(K6="Nem",T6,R6*$D$15+S6))</f>
        <v>0</v>
      </c>
      <c r="V6" s="80"/>
      <c r="W6" s="109">
        <f>X6+Y6</f>
        <v>0</v>
      </c>
      <c r="X6" s="110">
        <f t="shared" ref="X6:X11" si="5">G6*(Z6+AB6)/100</f>
        <v>0</v>
      </c>
      <c r="Y6" s="110">
        <f t="shared" ref="Y6:Y11" si="6">G6*(AA6+AC6)/100</f>
        <v>0</v>
      </c>
      <c r="Z6" s="111">
        <v>0</v>
      </c>
      <c r="AA6" s="111">
        <f>IF($O6="Igen",0,VLOOKUP($A6,'Díjak-növények'!$A:$Z,12,0))</f>
        <v>0</v>
      </c>
      <c r="AB6" s="111">
        <f>IF($O6="Igen",0,VLOOKUP($A6,'Díjak-növények'!$A:$Z,13,0))</f>
        <v>0</v>
      </c>
      <c r="AC6" s="114">
        <f>IF($O6="Igen",0,VLOOKUP($A6,'Díjak-növények'!$A:$Z,14,0))</f>
        <v>0</v>
      </c>
      <c r="AD6" s="80"/>
      <c r="AE6" s="122" t="str">
        <f>VLOOKUP($A6,'Díjak-növények'!$A:$Z,5,0)</f>
        <v>Nem</v>
      </c>
      <c r="AF6" s="123" t="b">
        <v>1</v>
      </c>
      <c r="AG6" s="123" t="str">
        <f t="shared" ref="AG6:AG11" si="7">IF(G6=0,"-----",IF(OR(AE6="Nem",O6="Igen"),"Nincs",IF(AF6,"Igen","Nem")))</f>
        <v>-----</v>
      </c>
      <c r="AH6" s="124">
        <f>AI6+AJ6</f>
        <v>0</v>
      </c>
      <c r="AI6" s="124">
        <f t="shared" ref="AI6:AI11" si="8">IF(AG6="Igen",G6*AK6/100,0)</f>
        <v>0</v>
      </c>
      <c r="AJ6" s="124">
        <f t="shared" ref="AJ6:AJ11" si="9">IF(AG6="Igen",G6*AL6/100,0)</f>
        <v>0</v>
      </c>
      <c r="AK6" s="122">
        <f>IF($AG6="Igen",VLOOKUP($A6,'Díjak-növények'!$A:$Z,18,0),0)</f>
        <v>0</v>
      </c>
      <c r="AL6" s="122">
        <f>IF($AG6="Igen",VLOOKUP($A6,'Díjak-növények'!$A:$Z,19,0),0)</f>
        <v>0</v>
      </c>
      <c r="AM6" s="80"/>
      <c r="AN6" s="133" t="str">
        <f>VLOOKUP($A6,'Díjak-növények'!$A:$Z,4,0)</f>
        <v>Nem</v>
      </c>
      <c r="AO6" s="134" t="b">
        <v>1</v>
      </c>
      <c r="AP6" s="134" t="str">
        <f t="shared" ref="AP6:AP11" si="10">IF(G6=0,"-----",IF(OR(AN6="Nem",O6="Igen"),"Nincs",IF(AO6,"Igen","Nem")))</f>
        <v>-----</v>
      </c>
      <c r="AQ6" s="135">
        <f>AR6+AS6</f>
        <v>0</v>
      </c>
      <c r="AR6" s="135">
        <f t="shared" ref="AR6:AR11" si="11">IF(AP6="Igen",G6*AT6/100,0)</f>
        <v>0</v>
      </c>
      <c r="AS6" s="135">
        <f t="shared" ref="AS6:AS11" si="12">IF(AP6="Igen",G6*AU6/100,0)</f>
        <v>0</v>
      </c>
      <c r="AT6" s="133">
        <f>IF($AP6="Igen",VLOOKUP($A6,'Díjak-növények'!$A:$Z,17,0),0)</f>
        <v>0</v>
      </c>
      <c r="AU6" s="133">
        <v>0</v>
      </c>
      <c r="AV6" s="80"/>
      <c r="AW6" s="20">
        <f>T6+W6+AH6+AQ6</f>
        <v>0</v>
      </c>
      <c r="AX6" s="20">
        <f>IF(K6="Igen",AY6+AZ6+BB6,AW6)</f>
        <v>0</v>
      </c>
      <c r="AY6" s="20">
        <f>IF(O6="Igen",BA6*(1-$D$15),0)</f>
        <v>0</v>
      </c>
      <c r="AZ6" s="20">
        <f>IF(K6="Igen",(X6+AI6+AR6)*(1-$D$14),0)</f>
        <v>0</v>
      </c>
      <c r="BA6" s="20">
        <f>R6+X6+AI6+AR6</f>
        <v>0</v>
      </c>
      <c r="BB6" s="20">
        <f>S6+Y6+AJ6+AS6</f>
        <v>0</v>
      </c>
      <c r="BC6" s="5" t="str">
        <f>IF(AW6=(BA6+BB6),"OK","Hiba")</f>
        <v>OK</v>
      </c>
    </row>
    <row r="7" spans="1:55" x14ac:dyDescent="0.3">
      <c r="A7" s="3" t="str">
        <f>IFERROR(VLOOKUP(B7,'Díjak-növények'!B:AF,30,FALSE),"====")</f>
        <v>====</v>
      </c>
      <c r="B7" s="2">
        <f>'Ajánlati tábla'!B6</f>
        <v>0</v>
      </c>
      <c r="C7" s="8">
        <f>'Ajánlati tábla'!D6</f>
        <v>0</v>
      </c>
      <c r="D7" s="8">
        <f>'Ajánlati tábla'!E6</f>
        <v>0</v>
      </c>
      <c r="E7" s="8">
        <f>+'Ajánlati tábla'!G6</f>
        <v>0</v>
      </c>
      <c r="F7" s="9">
        <f>'Ajánlati tábla'!H6</f>
        <v>0</v>
      </c>
      <c r="G7" s="10">
        <f t="shared" ref="G7:G11" si="13">IF(A7="------",0,C7*E7*F7)</f>
        <v>0</v>
      </c>
      <c r="H7" s="10" t="str">
        <f t="shared" si="0"/>
        <v/>
      </c>
      <c r="I7" s="80"/>
      <c r="J7" s="98" t="b">
        <v>1</v>
      </c>
      <c r="K7" s="99" t="str">
        <f t="shared" si="1"/>
        <v>-----</v>
      </c>
      <c r="L7" s="80"/>
      <c r="M7" s="84" t="str">
        <f>VLOOKUP(A7,'Díjak-növények'!A:E,3,0)</f>
        <v>Nem</v>
      </c>
      <c r="N7" s="88" t="b">
        <v>0</v>
      </c>
      <c r="O7" s="89" t="str">
        <f t="shared" si="2"/>
        <v>-----</v>
      </c>
      <c r="P7" s="90">
        <f>IF(O7="Igen",VLOOKUP(A7,'Díjak-növények'!$A$5:$Z$311,22,0),0)</f>
        <v>0</v>
      </c>
      <c r="Q7" s="90">
        <f>IF(O7="Igen",VLOOKUP(A7,'Díjak-növények'!$A$5:$AA$311,26,0)-P7,0)</f>
        <v>0</v>
      </c>
      <c r="R7" s="91">
        <f t="shared" si="3"/>
        <v>0</v>
      </c>
      <c r="S7" s="91">
        <f t="shared" si="4"/>
        <v>0</v>
      </c>
      <c r="T7" s="88">
        <f t="shared" ref="T7:T11" si="14">R7+S7</f>
        <v>0</v>
      </c>
      <c r="U7" s="92">
        <f t="shared" ref="U7:U11" si="15">IF(K7="-----",0,IF(K7="Nem",T7,R7*$D$15+S7))</f>
        <v>0</v>
      </c>
      <c r="V7" s="80"/>
      <c r="W7" s="109">
        <f t="shared" ref="W7:W11" si="16">X7+Y7</f>
        <v>0</v>
      </c>
      <c r="X7" s="110">
        <f t="shared" si="5"/>
        <v>0</v>
      </c>
      <c r="Y7" s="110">
        <f t="shared" si="6"/>
        <v>0</v>
      </c>
      <c r="Z7" s="111">
        <v>0</v>
      </c>
      <c r="AA7" s="111">
        <f>IF($O7="Igen",0,VLOOKUP($A7,'Díjak-növények'!$A:$Z,12,0))</f>
        <v>0</v>
      </c>
      <c r="AB7" s="111">
        <f>IF($O7="Igen",0,VLOOKUP($A7,'Díjak-növények'!$A:$Z,13,0))</f>
        <v>0</v>
      </c>
      <c r="AC7" s="114">
        <f>IF($O7="Igen",0,VLOOKUP($A7,'Díjak-növények'!$A:$Z,14,0))</f>
        <v>0</v>
      </c>
      <c r="AD7" s="80"/>
      <c r="AE7" s="122" t="str">
        <f>VLOOKUP($A7,'Díjak-növények'!$A:$Z,5,0)</f>
        <v>Nem</v>
      </c>
      <c r="AF7" s="123" t="b">
        <v>0</v>
      </c>
      <c r="AG7" s="123" t="str">
        <f t="shared" si="7"/>
        <v>-----</v>
      </c>
      <c r="AH7" s="124">
        <f t="shared" ref="AH7:AH11" si="17">AI7+AJ7</f>
        <v>0</v>
      </c>
      <c r="AI7" s="124">
        <f t="shared" si="8"/>
        <v>0</v>
      </c>
      <c r="AJ7" s="124">
        <f t="shared" si="9"/>
        <v>0</v>
      </c>
      <c r="AK7" s="122">
        <f>IF($AG7="Igen",VLOOKUP($A7,'Díjak-növények'!$A:$Z,18,0),0)</f>
        <v>0</v>
      </c>
      <c r="AL7" s="122">
        <f>IF($O7="Nem",VLOOKUP($A7,'Díjak-növények'!$A:$Z,19,0),0)</f>
        <v>0</v>
      </c>
      <c r="AM7" s="80"/>
      <c r="AN7" s="133" t="str">
        <f>VLOOKUP($A7,'Díjak-növények'!$A:$Z,4,0)</f>
        <v>Nem</v>
      </c>
      <c r="AO7" s="134" t="b">
        <v>0</v>
      </c>
      <c r="AP7" s="134" t="str">
        <f t="shared" si="10"/>
        <v>-----</v>
      </c>
      <c r="AQ7" s="135">
        <f t="shared" ref="AQ7:AQ11" si="18">AR7+AS7</f>
        <v>0</v>
      </c>
      <c r="AR7" s="135">
        <f t="shared" si="11"/>
        <v>0</v>
      </c>
      <c r="AS7" s="135">
        <f t="shared" si="12"/>
        <v>0</v>
      </c>
      <c r="AT7" s="133">
        <f>IF($AP7="Nem",0,VLOOKUP($A7,'Díjak-növények'!$A:$Z,17,0))</f>
        <v>0</v>
      </c>
      <c r="AU7" s="133">
        <v>0</v>
      </c>
      <c r="AV7" s="80"/>
      <c r="AW7" s="20">
        <f t="shared" ref="AW7:AW11" si="19">T7+W7+AH7+AQ7</f>
        <v>0</v>
      </c>
      <c r="AX7" s="20">
        <f t="shared" ref="AX7:AX11" si="20">IF(K7="Igen",AY7+AZ7+BB7,AW7)</f>
        <v>0</v>
      </c>
      <c r="AY7" s="20">
        <f t="shared" ref="AY7:AY11" si="21">IF(O7="Igen",BA7*(1-$D$15),0)</f>
        <v>0</v>
      </c>
      <c r="AZ7" s="20">
        <f t="shared" ref="AZ7:AZ11" si="22">IF(K7="Igen",(X7+AI7+AR7)*(1-$D$14),0)</f>
        <v>0</v>
      </c>
      <c r="BA7" s="20">
        <f t="shared" ref="BA7:BA11" si="23">R7+X7+AI7+AR7</f>
        <v>0</v>
      </c>
      <c r="BB7" s="20">
        <f t="shared" ref="BB7:BB11" si="24">S7+Y7+AJ7+AS7</f>
        <v>0</v>
      </c>
      <c r="BC7" s="5" t="str">
        <f t="shared" ref="BC7:BC11" si="25">IF(AW7=(BA7+BB7),"OK","Hiba")</f>
        <v>OK</v>
      </c>
    </row>
    <row r="8" spans="1:55" x14ac:dyDescent="0.3">
      <c r="A8" s="3" t="str">
        <f>IFERROR(VLOOKUP(B8,'Díjak-növények'!B:AF,30,FALSE),"====")</f>
        <v>====</v>
      </c>
      <c r="B8" s="2">
        <f>'Ajánlati tábla'!B7</f>
        <v>0</v>
      </c>
      <c r="C8" s="8">
        <f>'Ajánlati tábla'!D7</f>
        <v>0</v>
      </c>
      <c r="D8" s="8">
        <f>'Ajánlati tábla'!E7</f>
        <v>0</v>
      </c>
      <c r="E8" s="8">
        <f>+'Ajánlati tábla'!G7</f>
        <v>0</v>
      </c>
      <c r="F8" s="9">
        <f>'Ajánlati tábla'!H7</f>
        <v>0</v>
      </c>
      <c r="G8" s="10">
        <f t="shared" si="13"/>
        <v>0</v>
      </c>
      <c r="H8" s="10" t="str">
        <f t="shared" si="0"/>
        <v/>
      </c>
      <c r="I8" s="80"/>
      <c r="J8" s="98" t="b">
        <v>1</v>
      </c>
      <c r="K8" s="99" t="str">
        <f t="shared" si="1"/>
        <v>-----</v>
      </c>
      <c r="L8" s="80"/>
      <c r="M8" s="84" t="str">
        <f>VLOOKUP(A8,'Díjak-növények'!A:E,3,0)</f>
        <v>Nem</v>
      </c>
      <c r="N8" s="88" t="b">
        <v>1</v>
      </c>
      <c r="O8" s="89" t="str">
        <f t="shared" si="2"/>
        <v>-----</v>
      </c>
      <c r="P8" s="90">
        <f>IF(O8="Igen",VLOOKUP(A8,'Díjak-növények'!$A$5:$Z$311,22,0),0)</f>
        <v>0</v>
      </c>
      <c r="Q8" s="90">
        <f>IF(O8="Igen",VLOOKUP(A8,'Díjak-növények'!$A$5:$AA$311,26,0)-P8,0)</f>
        <v>0</v>
      </c>
      <c r="R8" s="91">
        <f t="shared" si="3"/>
        <v>0</v>
      </c>
      <c r="S8" s="91">
        <f t="shared" si="4"/>
        <v>0</v>
      </c>
      <c r="T8" s="88">
        <f t="shared" si="14"/>
        <v>0</v>
      </c>
      <c r="U8" s="92">
        <f t="shared" si="15"/>
        <v>0</v>
      </c>
      <c r="V8" s="80"/>
      <c r="W8" s="109">
        <f t="shared" si="16"/>
        <v>0</v>
      </c>
      <c r="X8" s="110">
        <f t="shared" si="5"/>
        <v>0</v>
      </c>
      <c r="Y8" s="110">
        <f t="shared" si="6"/>
        <v>0</v>
      </c>
      <c r="Z8" s="111">
        <v>0</v>
      </c>
      <c r="AA8" s="111">
        <f>IF($O8="Igen",0,VLOOKUP($A8,'Díjak-növények'!$A:$Z,12,0))</f>
        <v>0</v>
      </c>
      <c r="AB8" s="111">
        <f>IF($O8="Igen",0,VLOOKUP($A8,'Díjak-növények'!$A:$Z,13,0))</f>
        <v>0</v>
      </c>
      <c r="AC8" s="114">
        <f>IF($O8="Igen",0,VLOOKUP($A8,'Díjak-növények'!$A:$Z,14,0))</f>
        <v>0</v>
      </c>
      <c r="AD8" s="80"/>
      <c r="AE8" s="122" t="str">
        <f>VLOOKUP($A8,'Díjak-növények'!$A:$Z,5,0)</f>
        <v>Nem</v>
      </c>
      <c r="AF8" s="123" t="b">
        <v>0</v>
      </c>
      <c r="AG8" s="123" t="str">
        <f t="shared" si="7"/>
        <v>-----</v>
      </c>
      <c r="AH8" s="124">
        <f t="shared" si="17"/>
        <v>0</v>
      </c>
      <c r="AI8" s="124">
        <f t="shared" si="8"/>
        <v>0</v>
      </c>
      <c r="AJ8" s="124">
        <f t="shared" si="9"/>
        <v>0</v>
      </c>
      <c r="AK8" s="122">
        <f>IF($AG8="Igen",VLOOKUP($A8,'Díjak-növények'!$A:$Z,18,0),0)</f>
        <v>0</v>
      </c>
      <c r="AL8" s="122">
        <f>IF($O8="Nem",VLOOKUP($A8,'Díjak-növények'!$A:$Z,19,0),0)</f>
        <v>0</v>
      </c>
      <c r="AM8" s="80"/>
      <c r="AN8" s="133" t="str">
        <f>VLOOKUP($A8,'Díjak-növények'!$A:$Z,4,0)</f>
        <v>Nem</v>
      </c>
      <c r="AO8" s="134" t="b">
        <v>0</v>
      </c>
      <c r="AP8" s="134" t="str">
        <f t="shared" si="10"/>
        <v>-----</v>
      </c>
      <c r="AQ8" s="135">
        <f t="shared" si="18"/>
        <v>0</v>
      </c>
      <c r="AR8" s="135">
        <f t="shared" si="11"/>
        <v>0</v>
      </c>
      <c r="AS8" s="135">
        <f t="shared" si="12"/>
        <v>0</v>
      </c>
      <c r="AT8" s="133">
        <f>IF($AP8="Nem",0,VLOOKUP($A8,'Díjak-növények'!$A:$Z,17,0))</f>
        <v>0</v>
      </c>
      <c r="AU8" s="133">
        <v>0</v>
      </c>
      <c r="AV8" s="80"/>
      <c r="AW8" s="20">
        <f t="shared" si="19"/>
        <v>0</v>
      </c>
      <c r="AX8" s="20">
        <f t="shared" si="20"/>
        <v>0</v>
      </c>
      <c r="AY8" s="20">
        <f t="shared" si="21"/>
        <v>0</v>
      </c>
      <c r="AZ8" s="20">
        <f t="shared" si="22"/>
        <v>0</v>
      </c>
      <c r="BA8" s="20">
        <f t="shared" si="23"/>
        <v>0</v>
      </c>
      <c r="BB8" s="20">
        <f t="shared" si="24"/>
        <v>0</v>
      </c>
      <c r="BC8" s="5" t="str">
        <f t="shared" si="25"/>
        <v>OK</v>
      </c>
    </row>
    <row r="9" spans="1:55" x14ac:dyDescent="0.3">
      <c r="A9" s="3" t="str">
        <f>IFERROR(VLOOKUP(B9,'Díjak-növények'!B:AF,30,FALSE),"====")</f>
        <v>====</v>
      </c>
      <c r="B9" s="2">
        <f>'Ajánlati tábla'!B8</f>
        <v>0</v>
      </c>
      <c r="C9" s="8">
        <f>'Ajánlati tábla'!D8</f>
        <v>0</v>
      </c>
      <c r="D9" s="8">
        <f>'Ajánlati tábla'!E8</f>
        <v>0</v>
      </c>
      <c r="E9" s="8">
        <f>+'Ajánlati tábla'!G8</f>
        <v>0</v>
      </c>
      <c r="F9" s="9">
        <f>'Ajánlati tábla'!H8</f>
        <v>0</v>
      </c>
      <c r="G9" s="10">
        <f t="shared" si="13"/>
        <v>0</v>
      </c>
      <c r="H9" s="10" t="str">
        <f t="shared" si="0"/>
        <v/>
      </c>
      <c r="I9" s="80"/>
      <c r="J9" s="98" t="b">
        <v>0</v>
      </c>
      <c r="K9" s="99" t="str">
        <f t="shared" si="1"/>
        <v>-----</v>
      </c>
      <c r="L9" s="80"/>
      <c r="M9" s="84" t="str">
        <f>VLOOKUP(A9,'Díjak-növények'!A:E,3,0)</f>
        <v>Nem</v>
      </c>
      <c r="N9" s="88" t="b">
        <v>0</v>
      </c>
      <c r="O9" s="89" t="str">
        <f t="shared" si="2"/>
        <v>-----</v>
      </c>
      <c r="P9" s="90">
        <f>IF(O9="Igen",VLOOKUP(A9,'Díjak-növények'!$A$5:$Z$311,22,0),0)</f>
        <v>0</v>
      </c>
      <c r="Q9" s="90">
        <f>IF(O9="Igen",VLOOKUP(A9,'Díjak-növények'!$A$5:$AA$311,26,0)-P9,0)</f>
        <v>0</v>
      </c>
      <c r="R9" s="91">
        <f t="shared" si="3"/>
        <v>0</v>
      </c>
      <c r="S9" s="91">
        <f t="shared" si="4"/>
        <v>0</v>
      </c>
      <c r="T9" s="88">
        <f t="shared" si="14"/>
        <v>0</v>
      </c>
      <c r="U9" s="92">
        <f t="shared" si="15"/>
        <v>0</v>
      </c>
      <c r="V9" s="80"/>
      <c r="W9" s="109">
        <f t="shared" si="16"/>
        <v>0</v>
      </c>
      <c r="X9" s="110">
        <f t="shared" si="5"/>
        <v>0</v>
      </c>
      <c r="Y9" s="110">
        <f t="shared" si="6"/>
        <v>0</v>
      </c>
      <c r="Z9" s="111">
        <v>0</v>
      </c>
      <c r="AA9" s="111">
        <f>IF($O9="Igen",0,VLOOKUP($A9,'Díjak-növények'!$A:$Z,12,0))</f>
        <v>0</v>
      </c>
      <c r="AB9" s="111">
        <f>IF($O9="Igen",0,VLOOKUP($A9,'Díjak-növények'!$A:$Z,13,0))</f>
        <v>0</v>
      </c>
      <c r="AC9" s="114">
        <f>IF($O9="Igen",0,VLOOKUP($A9,'Díjak-növények'!$A:$Z,14,0))</f>
        <v>0</v>
      </c>
      <c r="AD9" s="80"/>
      <c r="AE9" s="122" t="str">
        <f>VLOOKUP($A9,'Díjak-növények'!$A:$Z,5,0)</f>
        <v>Nem</v>
      </c>
      <c r="AF9" s="123" t="b">
        <v>0</v>
      </c>
      <c r="AG9" s="123" t="str">
        <f t="shared" si="7"/>
        <v>-----</v>
      </c>
      <c r="AH9" s="124">
        <f t="shared" si="17"/>
        <v>0</v>
      </c>
      <c r="AI9" s="124">
        <f t="shared" si="8"/>
        <v>0</v>
      </c>
      <c r="AJ9" s="124">
        <f t="shared" si="9"/>
        <v>0</v>
      </c>
      <c r="AK9" s="122">
        <f>IF($AG9="Igen",VLOOKUP($A9,'Díjak-növények'!$A:$Z,18,0),0)</f>
        <v>0</v>
      </c>
      <c r="AL9" s="122">
        <f>IF($O9="Nem",VLOOKUP($A9,'Díjak-növények'!$A:$Z,19,0),0)</f>
        <v>0</v>
      </c>
      <c r="AM9" s="80"/>
      <c r="AN9" s="133" t="str">
        <f>VLOOKUP($A9,'Díjak-növények'!$A:$Z,4,0)</f>
        <v>Nem</v>
      </c>
      <c r="AO9" s="134" t="b">
        <v>0</v>
      </c>
      <c r="AP9" s="134" t="str">
        <f t="shared" si="10"/>
        <v>-----</v>
      </c>
      <c r="AQ9" s="135">
        <f t="shared" si="18"/>
        <v>0</v>
      </c>
      <c r="AR9" s="135">
        <f t="shared" si="11"/>
        <v>0</v>
      </c>
      <c r="AS9" s="135">
        <f t="shared" si="12"/>
        <v>0</v>
      </c>
      <c r="AT9" s="133">
        <f>IF($AP9="Nem",0,VLOOKUP($A9,'Díjak-növények'!$A:$Z,17,0))</f>
        <v>0</v>
      </c>
      <c r="AU9" s="133">
        <v>0</v>
      </c>
      <c r="AV9" s="80"/>
      <c r="AW9" s="20">
        <f t="shared" si="19"/>
        <v>0</v>
      </c>
      <c r="AX9" s="20">
        <f t="shared" si="20"/>
        <v>0</v>
      </c>
      <c r="AY9" s="20">
        <f t="shared" si="21"/>
        <v>0</v>
      </c>
      <c r="AZ9" s="20">
        <f t="shared" si="22"/>
        <v>0</v>
      </c>
      <c r="BA9" s="20">
        <f t="shared" si="23"/>
        <v>0</v>
      </c>
      <c r="BB9" s="20">
        <f t="shared" si="24"/>
        <v>0</v>
      </c>
      <c r="BC9" s="5" t="str">
        <f t="shared" si="25"/>
        <v>OK</v>
      </c>
    </row>
    <row r="10" spans="1:55" x14ac:dyDescent="0.3">
      <c r="A10" s="3" t="str">
        <f>IFERROR(VLOOKUP(B10,'Díjak-növények'!B:AF,30,FALSE),"====")</f>
        <v>====</v>
      </c>
      <c r="B10" s="2">
        <f>'Ajánlati tábla'!B9</f>
        <v>0</v>
      </c>
      <c r="C10" s="8">
        <f>'Ajánlati tábla'!D9</f>
        <v>0</v>
      </c>
      <c r="D10" s="8">
        <f>'Ajánlati tábla'!E9</f>
        <v>0</v>
      </c>
      <c r="E10" s="8">
        <f>+'Ajánlati tábla'!G9</f>
        <v>0</v>
      </c>
      <c r="F10" s="9">
        <f>'Ajánlati tábla'!H9</f>
        <v>0</v>
      </c>
      <c r="G10" s="10">
        <f t="shared" si="13"/>
        <v>0</v>
      </c>
      <c r="H10" s="10" t="str">
        <f t="shared" si="0"/>
        <v/>
      </c>
      <c r="I10" s="80"/>
      <c r="J10" s="98" t="b">
        <v>1</v>
      </c>
      <c r="K10" s="99" t="str">
        <f t="shared" si="1"/>
        <v>-----</v>
      </c>
      <c r="L10" s="80"/>
      <c r="M10" s="84" t="str">
        <f>VLOOKUP(A10,'Díjak-növények'!A:E,3,0)</f>
        <v>Nem</v>
      </c>
      <c r="N10" s="88" t="b">
        <v>0</v>
      </c>
      <c r="O10" s="89" t="str">
        <f t="shared" si="2"/>
        <v>-----</v>
      </c>
      <c r="P10" s="90">
        <f>IF(O10="Igen",VLOOKUP(A10,'Díjak-növények'!$A$5:$Z$311,22,0),0)</f>
        <v>0</v>
      </c>
      <c r="Q10" s="90">
        <f>IF(O10="Igen",VLOOKUP(A10,'Díjak-növények'!$A$5:$AA$311,26,0)-P10,0)</f>
        <v>0</v>
      </c>
      <c r="R10" s="91">
        <f t="shared" si="3"/>
        <v>0</v>
      </c>
      <c r="S10" s="91">
        <f t="shared" si="4"/>
        <v>0</v>
      </c>
      <c r="T10" s="88">
        <f t="shared" si="14"/>
        <v>0</v>
      </c>
      <c r="U10" s="92">
        <f t="shared" si="15"/>
        <v>0</v>
      </c>
      <c r="V10" s="80"/>
      <c r="W10" s="109">
        <f t="shared" si="16"/>
        <v>0</v>
      </c>
      <c r="X10" s="110">
        <f t="shared" si="5"/>
        <v>0</v>
      </c>
      <c r="Y10" s="110">
        <f t="shared" si="6"/>
        <v>0</v>
      </c>
      <c r="Z10" s="111">
        <v>0</v>
      </c>
      <c r="AA10" s="111">
        <f>IF($O10="Igen",0,VLOOKUP($A10,'Díjak-növények'!$A:$Z,12,0))</f>
        <v>0</v>
      </c>
      <c r="AB10" s="111">
        <f>IF($O10="Igen",0,VLOOKUP($A10,'Díjak-növények'!$A:$Z,13,0))</f>
        <v>0</v>
      </c>
      <c r="AC10" s="114">
        <f>IF($O10="Igen",0,VLOOKUP($A10,'Díjak-növények'!$A:$Z,14,0))</f>
        <v>0</v>
      </c>
      <c r="AD10" s="80"/>
      <c r="AE10" s="122" t="str">
        <f>VLOOKUP($A10,'Díjak-növények'!$A:$Z,5,0)</f>
        <v>Nem</v>
      </c>
      <c r="AF10" s="123" t="b">
        <v>0</v>
      </c>
      <c r="AG10" s="123" t="str">
        <f t="shared" si="7"/>
        <v>-----</v>
      </c>
      <c r="AH10" s="124">
        <f t="shared" si="17"/>
        <v>0</v>
      </c>
      <c r="AI10" s="124">
        <f t="shared" si="8"/>
        <v>0</v>
      </c>
      <c r="AJ10" s="124">
        <f t="shared" si="9"/>
        <v>0</v>
      </c>
      <c r="AK10" s="122">
        <f>IF($AG10="Igen",VLOOKUP($A10,'Díjak-növények'!$A:$Z,18,0),0)</f>
        <v>0</v>
      </c>
      <c r="AL10" s="122">
        <f>IF($O10="Nem",VLOOKUP($A10,'Díjak-növények'!$A:$Z,19,0),0)</f>
        <v>0</v>
      </c>
      <c r="AM10" s="80"/>
      <c r="AN10" s="133" t="str">
        <f>VLOOKUP($A10,'Díjak-növények'!$A:$Z,4,0)</f>
        <v>Nem</v>
      </c>
      <c r="AO10" s="134" t="b">
        <v>0</v>
      </c>
      <c r="AP10" s="134" t="str">
        <f t="shared" si="10"/>
        <v>-----</v>
      </c>
      <c r="AQ10" s="135">
        <f t="shared" si="18"/>
        <v>0</v>
      </c>
      <c r="AR10" s="135">
        <f t="shared" si="11"/>
        <v>0</v>
      </c>
      <c r="AS10" s="135">
        <f t="shared" si="12"/>
        <v>0</v>
      </c>
      <c r="AT10" s="133">
        <f>IF($AP10="Nem",0,VLOOKUP($A10,'Díjak-növények'!$A:$Z,17,0))</f>
        <v>0</v>
      </c>
      <c r="AU10" s="133">
        <v>0</v>
      </c>
      <c r="AV10" s="80"/>
      <c r="AW10" s="20">
        <f t="shared" si="19"/>
        <v>0</v>
      </c>
      <c r="AX10" s="20">
        <f t="shared" si="20"/>
        <v>0</v>
      </c>
      <c r="AY10" s="20">
        <f t="shared" si="21"/>
        <v>0</v>
      </c>
      <c r="AZ10" s="20">
        <f t="shared" si="22"/>
        <v>0</v>
      </c>
      <c r="BA10" s="20">
        <f t="shared" si="23"/>
        <v>0</v>
      </c>
      <c r="BB10" s="20">
        <f t="shared" si="24"/>
        <v>0</v>
      </c>
      <c r="BC10" s="5" t="str">
        <f t="shared" si="25"/>
        <v>OK</v>
      </c>
    </row>
    <row r="11" spans="1:55" ht="15" thickBot="1" x14ac:dyDescent="0.35">
      <c r="A11" s="3" t="str">
        <f>IFERROR(VLOOKUP(B11,'Díjak-növények'!B:AF,30,FALSE),"====")</f>
        <v>====</v>
      </c>
      <c r="B11" s="2">
        <f>'Ajánlati tábla'!B10</f>
        <v>0</v>
      </c>
      <c r="C11" s="8">
        <f>'Ajánlati tábla'!D10</f>
        <v>0</v>
      </c>
      <c r="D11" s="8">
        <f>'Ajánlati tábla'!E10</f>
        <v>0</v>
      </c>
      <c r="E11" s="8">
        <f>+'Ajánlati tábla'!G10</f>
        <v>0</v>
      </c>
      <c r="F11" s="9">
        <f>'Ajánlati tábla'!H10</f>
        <v>0</v>
      </c>
      <c r="G11" s="10">
        <f t="shared" si="13"/>
        <v>0</v>
      </c>
      <c r="H11" s="10" t="str">
        <f t="shared" si="0"/>
        <v/>
      </c>
      <c r="I11" s="80"/>
      <c r="J11" s="100" t="b">
        <v>1</v>
      </c>
      <c r="K11" s="99" t="str">
        <f t="shared" si="1"/>
        <v>-----</v>
      </c>
      <c r="L11" s="80"/>
      <c r="M11" s="84" t="str">
        <f>VLOOKUP(A11,'Díjak-növények'!A:E,3,0)</f>
        <v>Nem</v>
      </c>
      <c r="N11" s="88" t="b">
        <v>0</v>
      </c>
      <c r="O11" s="89" t="str">
        <f t="shared" si="2"/>
        <v>-----</v>
      </c>
      <c r="P11" s="90">
        <f>IF(O11="Igen",VLOOKUP(A11,'Díjak-növények'!$A$5:$Z$311,22,0),0)</f>
        <v>0</v>
      </c>
      <c r="Q11" s="90">
        <f>IF(O11="Igen",VLOOKUP(A11,'Díjak-növények'!$A$5:$AA$311,26,0)-P11,0)</f>
        <v>0</v>
      </c>
      <c r="R11" s="91">
        <f t="shared" si="3"/>
        <v>0</v>
      </c>
      <c r="S11" s="91">
        <f t="shared" si="4"/>
        <v>0</v>
      </c>
      <c r="T11" s="88">
        <f t="shared" si="14"/>
        <v>0</v>
      </c>
      <c r="U11" s="92">
        <f t="shared" si="15"/>
        <v>0</v>
      </c>
      <c r="V11" s="80"/>
      <c r="W11" s="109">
        <f t="shared" si="16"/>
        <v>0</v>
      </c>
      <c r="X11" s="110">
        <f t="shared" si="5"/>
        <v>0</v>
      </c>
      <c r="Y11" s="110">
        <f t="shared" si="6"/>
        <v>0</v>
      </c>
      <c r="Z11" s="111">
        <v>0</v>
      </c>
      <c r="AA11" s="111">
        <f>IF($O11="Igen",0,VLOOKUP($A11,'Díjak-növények'!$A:$Z,12,0))</f>
        <v>0</v>
      </c>
      <c r="AB11" s="111">
        <f>IF($O11="Igen",0,VLOOKUP($A11,'Díjak-növények'!$A:$Z,13,0))</f>
        <v>0</v>
      </c>
      <c r="AC11" s="114">
        <f>IF($O11="Igen",0,VLOOKUP($A11,'Díjak-növények'!$A:$Z,14,0))</f>
        <v>0</v>
      </c>
      <c r="AD11" s="80"/>
      <c r="AE11" s="122" t="str">
        <f>VLOOKUP($A11,'Díjak-növények'!$A:$Z,5,0)</f>
        <v>Nem</v>
      </c>
      <c r="AF11" s="123" t="b">
        <v>0</v>
      </c>
      <c r="AG11" s="123" t="str">
        <f t="shared" si="7"/>
        <v>-----</v>
      </c>
      <c r="AH11" s="124">
        <f t="shared" si="17"/>
        <v>0</v>
      </c>
      <c r="AI11" s="124">
        <f t="shared" si="8"/>
        <v>0</v>
      </c>
      <c r="AJ11" s="124">
        <f t="shared" si="9"/>
        <v>0</v>
      </c>
      <c r="AK11" s="122">
        <f>IF($AG11="Igen",VLOOKUP($A11,'Díjak-növények'!$A:$Z,18,0),0)</f>
        <v>0</v>
      </c>
      <c r="AL11" s="122">
        <f>IF($O11="Nem",VLOOKUP($A11,'Díjak-növények'!$A:$Z,19,0),0)</f>
        <v>0</v>
      </c>
      <c r="AM11" s="80"/>
      <c r="AN11" s="133" t="str">
        <f>VLOOKUP($A11,'Díjak-növények'!$A:$Z,4,0)</f>
        <v>Nem</v>
      </c>
      <c r="AO11" s="134" t="b">
        <v>1</v>
      </c>
      <c r="AP11" s="134" t="str">
        <f t="shared" si="10"/>
        <v>-----</v>
      </c>
      <c r="AQ11" s="135">
        <f t="shared" si="18"/>
        <v>0</v>
      </c>
      <c r="AR11" s="135">
        <f t="shared" si="11"/>
        <v>0</v>
      </c>
      <c r="AS11" s="135">
        <f t="shared" si="12"/>
        <v>0</v>
      </c>
      <c r="AT11" s="133">
        <f>IF($AP11="Nem",0,VLOOKUP($A11,'Díjak-növények'!$A:$Z,17,0))</f>
        <v>0</v>
      </c>
      <c r="AU11" s="133">
        <v>0</v>
      </c>
      <c r="AV11" s="80"/>
      <c r="AW11" s="20">
        <f t="shared" si="19"/>
        <v>0</v>
      </c>
      <c r="AX11" s="20">
        <f t="shared" si="20"/>
        <v>0</v>
      </c>
      <c r="AY11" s="20">
        <f t="shared" si="21"/>
        <v>0</v>
      </c>
      <c r="AZ11" s="20">
        <f t="shared" si="22"/>
        <v>0</v>
      </c>
      <c r="BA11" s="20">
        <f t="shared" si="23"/>
        <v>0</v>
      </c>
      <c r="BB11" s="20">
        <f t="shared" si="24"/>
        <v>0</v>
      </c>
      <c r="BC11" s="5" t="str">
        <f t="shared" si="25"/>
        <v>OK</v>
      </c>
    </row>
    <row r="12" spans="1:55" ht="27.6" customHeight="1" thickBot="1" x14ac:dyDescent="0.4">
      <c r="B12" s="12" t="s">
        <v>30</v>
      </c>
      <c r="C12" s="13">
        <f>SUM(C6:C11)</f>
        <v>0</v>
      </c>
      <c r="G12" s="11">
        <f>SUM(G6:G11)</f>
        <v>0</v>
      </c>
      <c r="H12" s="11"/>
      <c r="I12" s="81"/>
      <c r="J12" s="101"/>
      <c r="K12" s="101"/>
      <c r="L12" s="81"/>
      <c r="M12" s="93"/>
      <c r="N12" s="94"/>
      <c r="O12" s="94"/>
      <c r="P12" s="94">
        <f>SUM(P6:P11)</f>
        <v>0</v>
      </c>
      <c r="Q12" s="94">
        <f>SUM(Q6:Q11)</f>
        <v>0</v>
      </c>
      <c r="R12" s="94"/>
      <c r="S12" s="94"/>
      <c r="T12" s="94">
        <f>SUM(T6:T11)</f>
        <v>0</v>
      </c>
      <c r="U12" s="95"/>
      <c r="V12" s="81"/>
      <c r="W12" s="115">
        <f>SUM(W6:W11)</f>
        <v>0</v>
      </c>
      <c r="X12" s="116">
        <f>SUM(X6:X11)</f>
        <v>0</v>
      </c>
      <c r="Y12" s="116">
        <f>SUM(Y6:Y11)</f>
        <v>0</v>
      </c>
      <c r="Z12" s="116"/>
      <c r="AA12" s="116"/>
      <c r="AB12" s="116"/>
      <c r="AC12" s="117"/>
      <c r="AD12" s="81"/>
      <c r="AE12" s="125"/>
      <c r="AF12" s="126"/>
      <c r="AG12" s="126"/>
      <c r="AH12" s="127">
        <f t="shared" ref="AH12:AJ12" si="26">SUM(AH6:AH11)</f>
        <v>0</v>
      </c>
      <c r="AI12" s="127">
        <f t="shared" si="26"/>
        <v>0</v>
      </c>
      <c r="AJ12" s="127">
        <f t="shared" si="26"/>
        <v>0</v>
      </c>
      <c r="AK12" s="127"/>
      <c r="AL12" s="128"/>
      <c r="AM12" s="81"/>
      <c r="AN12" s="136"/>
      <c r="AO12" s="137"/>
      <c r="AP12" s="137"/>
      <c r="AQ12" s="138">
        <f t="shared" ref="AQ12" si="27">SUM(AQ6:AQ11)</f>
        <v>0</v>
      </c>
      <c r="AR12" s="138">
        <f t="shared" ref="AR12" si="28">SUM(AR6:AR11)</f>
        <v>0</v>
      </c>
      <c r="AS12" s="138">
        <f t="shared" ref="AS12" si="29">SUM(AS6:AS11)</f>
        <v>0</v>
      </c>
      <c r="AT12" s="138"/>
      <c r="AU12" s="139"/>
      <c r="AV12" s="81"/>
      <c r="AW12" s="11">
        <f>SUM(AW6:AW11)</f>
        <v>0</v>
      </c>
      <c r="AX12" s="11">
        <f>SUM(AX6:AX11)</f>
        <v>0</v>
      </c>
      <c r="AY12" s="11">
        <f>SUM(AY6:AY11)</f>
        <v>0</v>
      </c>
      <c r="AZ12" s="11"/>
      <c r="BA12" s="11">
        <f>SUM(BA6:BA11)</f>
        <v>0</v>
      </c>
      <c r="BB12" s="11">
        <f>SUM(BB6:BB11)</f>
        <v>0</v>
      </c>
    </row>
    <row r="13" spans="1:55" ht="15" thickBot="1" x14ac:dyDescent="0.35"/>
    <row r="14" spans="1:55" ht="15" thickBot="1" x14ac:dyDescent="0.35">
      <c r="B14" s="17" t="s">
        <v>744</v>
      </c>
      <c r="C14" s="18"/>
      <c r="D14" s="19">
        <v>0.5</v>
      </c>
      <c r="E14" s="229"/>
      <c r="F14" s="6"/>
      <c r="G14" s="6"/>
      <c r="H14" s="6"/>
      <c r="I14" s="6"/>
      <c r="L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H14" s="6"/>
      <c r="AI14" s="6"/>
      <c r="AJ14" s="6"/>
      <c r="AK14" s="6"/>
      <c r="AL14" s="6"/>
      <c r="AM14" s="6"/>
      <c r="AQ14" s="6"/>
      <c r="AR14" s="6"/>
      <c r="AS14" s="6"/>
      <c r="AT14" s="6"/>
      <c r="AU14" s="16"/>
      <c r="AV14" s="6"/>
      <c r="AY14" s="16"/>
      <c r="AZ14" s="16"/>
      <c r="BA14" s="16"/>
      <c r="BB14" s="6"/>
    </row>
    <row r="15" spans="1:55" ht="15" thickBot="1" x14ac:dyDescent="0.35">
      <c r="B15" s="17" t="s">
        <v>745</v>
      </c>
      <c r="C15" s="18"/>
      <c r="D15" s="19">
        <v>0.6</v>
      </c>
      <c r="E15" s="229"/>
      <c r="F15" s="6"/>
      <c r="G15" s="6"/>
      <c r="H15" s="6"/>
      <c r="I15" s="6"/>
      <c r="L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H15" s="6"/>
      <c r="AI15" s="6"/>
      <c r="AJ15" s="6"/>
      <c r="AK15" s="6"/>
      <c r="AL15" s="6"/>
      <c r="AM15" s="6"/>
      <c r="AQ15" s="6"/>
      <c r="AR15" s="6"/>
      <c r="AS15" s="6"/>
      <c r="AT15" s="6"/>
      <c r="AU15" s="16"/>
      <c r="AV15" s="6"/>
      <c r="AY15" s="16"/>
      <c r="AZ15" s="16"/>
      <c r="BA15" s="16"/>
      <c r="BB15" s="6"/>
    </row>
    <row r="17" spans="1:1" x14ac:dyDescent="0.3">
      <c r="A17" s="39"/>
    </row>
    <row r="18" spans="1:1" x14ac:dyDescent="0.3">
      <c r="A18" s="37"/>
    </row>
    <row r="19" spans="1:1" x14ac:dyDescent="0.3">
      <c r="A19" s="37"/>
    </row>
  </sheetData>
  <sheetProtection algorithmName="SHA-512" hashValue="dHKSJwvWeR8PP2HWiSZc8MsBzuKAL/R2pyDjKBotX9fZ8kvbQp96U9mDQMC35r7iAKgZzvSX01cOvy/DI8VnCw==" saltValue="OZIpGJARWCenO2YOoZmMkg==" spinCount="100000" sheet="1" objects="1" scenarios="1"/>
  <mergeCells count="21">
    <mergeCell ref="AE1:AL2"/>
    <mergeCell ref="X1:AC2"/>
    <mergeCell ref="AN1:AU2"/>
    <mergeCell ref="AE3:AG4"/>
    <mergeCell ref="AN3:AP4"/>
    <mergeCell ref="AQ3:AU4"/>
    <mergeCell ref="AW3:BB4"/>
    <mergeCell ref="M3:O4"/>
    <mergeCell ref="T3:U4"/>
    <mergeCell ref="P3:S4"/>
    <mergeCell ref="AH3:AL4"/>
    <mergeCell ref="A2:A5"/>
    <mergeCell ref="B2:B5"/>
    <mergeCell ref="W3:AC3"/>
    <mergeCell ref="W4:X4"/>
    <mergeCell ref="C3:F3"/>
    <mergeCell ref="G3:G5"/>
    <mergeCell ref="H3:H5"/>
    <mergeCell ref="J1:K2"/>
    <mergeCell ref="M1:U2"/>
    <mergeCell ref="J3:K4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AJ315"/>
  <sheetViews>
    <sheetView zoomScale="85" zoomScaleNormal="85" workbookViewId="0">
      <pane ySplit="4" topLeftCell="A5" activePane="bottomLeft" state="frozen"/>
      <selection pane="bottomLeft" activeCell="N31" sqref="N31"/>
    </sheetView>
  </sheetViews>
  <sheetFormatPr defaultColWidth="8.88671875" defaultRowHeight="14.4" x14ac:dyDescent="0.3"/>
  <cols>
    <col min="1" max="1" width="6.6640625" style="176" bestFit="1" customWidth="1"/>
    <col min="2" max="2" width="35.44140625" style="176" customWidth="1"/>
    <col min="3" max="5" width="12.109375" style="176" customWidth="1"/>
    <col min="6" max="8" width="6.88671875" style="223" customWidth="1"/>
    <col min="9" max="9" width="6.88671875" style="176" customWidth="1"/>
    <col min="10" max="10" width="8.88671875" style="176"/>
    <col min="11" max="11" width="2.33203125" style="176" customWidth="1"/>
    <col min="12" max="12" width="8.33203125" style="176" customWidth="1"/>
    <col min="13" max="13" width="9.6640625" style="176" customWidth="1"/>
    <col min="14" max="14" width="9.33203125" style="176" customWidth="1"/>
    <col min="15" max="15" width="9.88671875" style="176" bestFit="1" customWidth="1"/>
    <col min="16" max="16" width="2.33203125" style="176" customWidth="1"/>
    <col min="17" max="17" width="12.5546875" style="176" customWidth="1"/>
    <col min="18" max="18" width="10.33203125" style="176" customWidth="1"/>
    <col min="19" max="19" width="9.33203125" style="176" customWidth="1"/>
    <col min="20" max="20" width="7.88671875" style="176" customWidth="1"/>
    <col min="21" max="21" width="2.33203125" style="176" customWidth="1"/>
    <col min="22" max="22" width="18.6640625" style="176" customWidth="1"/>
    <col min="23" max="23" width="13.109375" style="176" bestFit="1" customWidth="1"/>
    <col min="24" max="26" width="8.88671875" style="176"/>
    <col min="27" max="27" width="2.33203125" style="176" customWidth="1"/>
    <col min="28" max="28" width="6.6640625" style="176" customWidth="1"/>
    <col min="29" max="29" width="26.6640625" style="176" customWidth="1"/>
    <col min="30" max="30" width="31.6640625" style="176" bestFit="1" customWidth="1"/>
    <col min="31" max="31" width="13.88671875" style="176" customWidth="1"/>
    <col min="32" max="32" width="48.6640625" style="176" bestFit="1" customWidth="1"/>
    <col min="33" max="16384" width="8.88671875" style="176"/>
  </cols>
  <sheetData>
    <row r="1" spans="1:36" ht="29.4" customHeight="1" x14ac:dyDescent="0.3">
      <c r="A1" s="348" t="s">
        <v>2</v>
      </c>
      <c r="B1" s="352" t="s">
        <v>39</v>
      </c>
      <c r="C1" s="377" t="s">
        <v>695</v>
      </c>
      <c r="D1" s="378"/>
      <c r="E1" s="379"/>
      <c r="F1" s="356" t="s">
        <v>115</v>
      </c>
      <c r="G1" s="357"/>
      <c r="H1" s="357"/>
      <c r="I1" s="357"/>
      <c r="J1" s="358"/>
      <c r="K1" s="175"/>
      <c r="L1" s="359" t="s">
        <v>116</v>
      </c>
      <c r="M1" s="357"/>
      <c r="N1" s="357"/>
      <c r="O1" s="357"/>
      <c r="P1" s="357"/>
      <c r="Q1" s="357"/>
      <c r="R1" s="357"/>
      <c r="S1" s="357"/>
      <c r="T1" s="357"/>
      <c r="U1" s="175"/>
      <c r="V1" s="360" t="s">
        <v>117</v>
      </c>
      <c r="W1" s="360"/>
      <c r="X1" s="360"/>
      <c r="Y1" s="361"/>
      <c r="Z1" s="362"/>
      <c r="AA1" s="175"/>
      <c r="AB1" s="389" t="s">
        <v>695</v>
      </c>
      <c r="AC1" s="389"/>
      <c r="AD1" s="389"/>
    </row>
    <row r="2" spans="1:36" ht="31.2" customHeight="1" x14ac:dyDescent="0.3">
      <c r="A2" s="349"/>
      <c r="B2" s="353"/>
      <c r="C2" s="380"/>
      <c r="D2" s="381"/>
      <c r="E2" s="382"/>
      <c r="F2" s="363" t="s">
        <v>118</v>
      </c>
      <c r="G2" s="364"/>
      <c r="H2" s="365"/>
      <c r="I2" s="366" t="s">
        <v>119</v>
      </c>
      <c r="J2" s="367"/>
      <c r="K2" s="175"/>
      <c r="L2" s="368" t="s">
        <v>118</v>
      </c>
      <c r="M2" s="369"/>
      <c r="N2" s="369"/>
      <c r="O2" s="370"/>
      <c r="P2" s="175"/>
      <c r="Q2" s="371" t="s">
        <v>120</v>
      </c>
      <c r="R2" s="374" t="s">
        <v>121</v>
      </c>
      <c r="S2" s="374"/>
      <c r="T2" s="374"/>
      <c r="U2" s="175"/>
      <c r="V2" s="177" t="s">
        <v>122</v>
      </c>
      <c r="W2" s="387" t="s">
        <v>123</v>
      </c>
      <c r="X2" s="387"/>
      <c r="Y2" s="178"/>
      <c r="Z2" s="353" t="s">
        <v>124</v>
      </c>
      <c r="AA2" s="175"/>
      <c r="AB2" s="388" t="s">
        <v>696</v>
      </c>
      <c r="AC2" s="388" t="s">
        <v>697</v>
      </c>
      <c r="AD2" s="388" t="s">
        <v>746</v>
      </c>
      <c r="AE2" s="388" t="s">
        <v>748</v>
      </c>
      <c r="AF2" s="388" t="s">
        <v>749</v>
      </c>
    </row>
    <row r="3" spans="1:36" ht="45" customHeight="1" x14ac:dyDescent="0.3">
      <c r="A3" s="350"/>
      <c r="B3" s="354"/>
      <c r="C3" s="385" t="s">
        <v>692</v>
      </c>
      <c r="D3" s="385" t="s">
        <v>693</v>
      </c>
      <c r="E3" s="385" t="s">
        <v>694</v>
      </c>
      <c r="F3" s="375" t="s">
        <v>125</v>
      </c>
      <c r="G3" s="375" t="s">
        <v>126</v>
      </c>
      <c r="H3" s="375" t="s">
        <v>124</v>
      </c>
      <c r="I3" s="375" t="s">
        <v>127</v>
      </c>
      <c r="J3" s="375" t="s">
        <v>128</v>
      </c>
      <c r="K3" s="175"/>
      <c r="L3" s="375" t="s">
        <v>129</v>
      </c>
      <c r="M3" s="375" t="s">
        <v>130</v>
      </c>
      <c r="N3" s="375" t="s">
        <v>131</v>
      </c>
      <c r="O3" s="375" t="s">
        <v>124</v>
      </c>
      <c r="P3" s="175"/>
      <c r="Q3" s="372"/>
      <c r="R3" s="375" t="s">
        <v>132</v>
      </c>
      <c r="S3" s="383" t="s">
        <v>133</v>
      </c>
      <c r="T3" s="375" t="s">
        <v>124</v>
      </c>
      <c r="U3" s="175"/>
      <c r="V3" s="383" t="s">
        <v>134</v>
      </c>
      <c r="W3" s="383" t="s">
        <v>126</v>
      </c>
      <c r="X3" s="383" t="s">
        <v>128</v>
      </c>
      <c r="Y3" s="383" t="s">
        <v>780</v>
      </c>
      <c r="Z3" s="354"/>
      <c r="AA3" s="175"/>
      <c r="AB3" s="388"/>
      <c r="AC3" s="388"/>
      <c r="AD3" s="388"/>
      <c r="AE3" s="388"/>
      <c r="AF3" s="388"/>
    </row>
    <row r="4" spans="1:36" ht="95.4" customHeight="1" thickBot="1" x14ac:dyDescent="0.35">
      <c r="A4" s="351"/>
      <c r="B4" s="355"/>
      <c r="C4" s="386"/>
      <c r="D4" s="386"/>
      <c r="E4" s="386"/>
      <c r="F4" s="376"/>
      <c r="G4" s="376"/>
      <c r="H4" s="376"/>
      <c r="I4" s="376"/>
      <c r="J4" s="376"/>
      <c r="K4" s="175"/>
      <c r="L4" s="376"/>
      <c r="M4" s="376"/>
      <c r="N4" s="376"/>
      <c r="O4" s="376"/>
      <c r="P4" s="175"/>
      <c r="Q4" s="373"/>
      <c r="R4" s="376"/>
      <c r="S4" s="384"/>
      <c r="T4" s="376"/>
      <c r="U4" s="175"/>
      <c r="V4" s="384"/>
      <c r="W4" s="384"/>
      <c r="X4" s="384"/>
      <c r="Y4" s="384"/>
      <c r="Z4" s="355"/>
      <c r="AA4" s="175"/>
      <c r="AB4" s="388"/>
      <c r="AC4" s="388"/>
      <c r="AD4" s="388"/>
      <c r="AE4" s="388"/>
      <c r="AF4" s="388"/>
    </row>
    <row r="5" spans="1:36" s="191" customFormat="1" ht="14.7" customHeight="1" x14ac:dyDescent="0.3">
      <c r="A5" s="179" t="s">
        <v>691</v>
      </c>
      <c r="B5" s="180"/>
      <c r="C5" s="181" t="s">
        <v>86</v>
      </c>
      <c r="D5" s="182" t="s">
        <v>86</v>
      </c>
      <c r="E5" s="183" t="s">
        <v>86</v>
      </c>
      <c r="F5" s="184"/>
      <c r="G5" s="185"/>
      <c r="H5" s="186"/>
      <c r="I5" s="187"/>
      <c r="J5" s="188"/>
      <c r="K5" s="175"/>
      <c r="L5" s="184"/>
      <c r="M5" s="185"/>
      <c r="N5" s="185"/>
      <c r="O5" s="188"/>
      <c r="P5" s="175"/>
      <c r="Q5" s="185"/>
      <c r="R5" s="185"/>
      <c r="S5" s="185"/>
      <c r="T5" s="189"/>
      <c r="U5" s="175"/>
      <c r="V5" s="185"/>
      <c r="W5" s="185"/>
      <c r="X5" s="185"/>
      <c r="Y5" s="185"/>
      <c r="Z5" s="189"/>
      <c r="AA5" s="175"/>
      <c r="AB5" s="190">
        <v>0</v>
      </c>
      <c r="AC5" s="176" t="s">
        <v>84</v>
      </c>
      <c r="AD5" s="176" t="s">
        <v>747</v>
      </c>
      <c r="AE5" s="176" t="s">
        <v>691</v>
      </c>
      <c r="AF5" s="176">
        <v>0</v>
      </c>
      <c r="AG5" s="176"/>
      <c r="AH5" s="176"/>
      <c r="AI5" s="176"/>
      <c r="AJ5" s="176"/>
    </row>
    <row r="6" spans="1:36" x14ac:dyDescent="0.3">
      <c r="A6" s="192" t="s">
        <v>317</v>
      </c>
      <c r="B6" s="180" t="s">
        <v>318</v>
      </c>
      <c r="C6" s="181" t="s">
        <v>86</v>
      </c>
      <c r="D6" s="182" t="s">
        <v>83</v>
      </c>
      <c r="E6" s="183" t="s">
        <v>83</v>
      </c>
      <c r="F6" s="188">
        <v>0.05</v>
      </c>
      <c r="G6" s="193">
        <v>1.835</v>
      </c>
      <c r="H6" s="186">
        <v>1.885</v>
      </c>
      <c r="I6" s="193">
        <v>1.84</v>
      </c>
      <c r="J6" s="188">
        <v>1.84</v>
      </c>
      <c r="K6" s="175"/>
      <c r="L6" s="188">
        <v>0.05</v>
      </c>
      <c r="M6" s="193">
        <v>1.7849999999999999</v>
      </c>
      <c r="N6" s="188">
        <v>0.05</v>
      </c>
      <c r="O6" s="188">
        <v>1.885</v>
      </c>
      <c r="P6" s="175"/>
      <c r="Q6" s="193">
        <v>1.84</v>
      </c>
      <c r="R6" s="193">
        <v>1.79</v>
      </c>
      <c r="S6" s="193">
        <v>0.05</v>
      </c>
      <c r="T6" s="188">
        <v>1.84</v>
      </c>
      <c r="U6" s="175"/>
      <c r="V6" s="185"/>
      <c r="W6" s="194"/>
      <c r="X6" s="194"/>
      <c r="Y6" s="194"/>
      <c r="Z6" s="195"/>
      <c r="AA6" s="175"/>
      <c r="AB6" s="176">
        <v>4</v>
      </c>
      <c r="AC6" s="176" t="s">
        <v>708</v>
      </c>
      <c r="AD6" s="176" t="s">
        <v>318</v>
      </c>
      <c r="AE6" s="176" t="s">
        <v>317</v>
      </c>
      <c r="AF6" s="176" t="s">
        <v>318</v>
      </c>
    </row>
    <row r="7" spans="1:36" x14ac:dyDescent="0.3">
      <c r="A7" s="196" t="s">
        <v>401</v>
      </c>
      <c r="B7" s="197" t="s">
        <v>402</v>
      </c>
      <c r="C7" s="181" t="s">
        <v>86</v>
      </c>
      <c r="D7" s="182" t="s">
        <v>83</v>
      </c>
      <c r="E7" s="183" t="s">
        <v>83</v>
      </c>
      <c r="F7" s="188">
        <v>0.05</v>
      </c>
      <c r="G7" s="193">
        <v>3.1264999999999996</v>
      </c>
      <c r="H7" s="186">
        <v>3.1764999999999994</v>
      </c>
      <c r="I7" s="193">
        <v>3.12</v>
      </c>
      <c r="J7" s="188">
        <v>3.1199999999999997</v>
      </c>
      <c r="K7" s="175"/>
      <c r="L7" s="188">
        <v>0.05</v>
      </c>
      <c r="M7" s="198">
        <v>3.0764999999999998</v>
      </c>
      <c r="N7" s="188">
        <v>0.05</v>
      </c>
      <c r="O7" s="188">
        <v>3.1764999999999994</v>
      </c>
      <c r="P7" s="175"/>
      <c r="Q7" s="193">
        <v>3.12</v>
      </c>
      <c r="R7" s="193">
        <v>3.07</v>
      </c>
      <c r="S7" s="193">
        <v>0.05</v>
      </c>
      <c r="T7" s="188">
        <v>3.1199999999999997</v>
      </c>
      <c r="U7" s="175"/>
      <c r="V7" s="199"/>
      <c r="W7" s="195"/>
      <c r="X7" s="194"/>
      <c r="Y7" s="194"/>
      <c r="Z7" s="195"/>
      <c r="AA7" s="175"/>
      <c r="AB7" s="176">
        <v>9</v>
      </c>
      <c r="AC7" s="176" t="s">
        <v>710</v>
      </c>
      <c r="AD7" s="176" t="s">
        <v>402</v>
      </c>
      <c r="AE7" s="176" t="s">
        <v>401</v>
      </c>
      <c r="AF7" s="176" t="s">
        <v>402</v>
      </c>
    </row>
    <row r="8" spans="1:36" x14ac:dyDescent="0.3">
      <c r="A8" s="196" t="s">
        <v>273</v>
      </c>
      <c r="B8" s="197" t="s">
        <v>274</v>
      </c>
      <c r="C8" s="200" t="s">
        <v>86</v>
      </c>
      <c r="D8" s="182" t="s">
        <v>86</v>
      </c>
      <c r="E8" s="183" t="s">
        <v>86</v>
      </c>
      <c r="F8" s="188">
        <v>0.05</v>
      </c>
      <c r="G8" s="193">
        <v>13.55</v>
      </c>
      <c r="H8" s="186">
        <v>13.600000000000001</v>
      </c>
      <c r="I8" s="199"/>
      <c r="J8" s="188"/>
      <c r="K8" s="175"/>
      <c r="L8" s="188">
        <v>0.05</v>
      </c>
      <c r="M8" s="201">
        <v>13.5</v>
      </c>
      <c r="N8" s="188">
        <v>0.05</v>
      </c>
      <c r="O8" s="188">
        <v>13.600000000000001</v>
      </c>
      <c r="P8" s="175"/>
      <c r="Q8" s="199"/>
      <c r="R8" s="201"/>
      <c r="S8" s="198"/>
      <c r="T8" s="188"/>
      <c r="U8" s="175"/>
      <c r="V8" s="201"/>
      <c r="W8" s="202"/>
      <c r="X8" s="203"/>
      <c r="Y8" s="204"/>
      <c r="Z8" s="198"/>
      <c r="AA8" s="175"/>
      <c r="AB8" s="176">
        <v>3</v>
      </c>
      <c r="AC8" s="176" t="s">
        <v>698</v>
      </c>
      <c r="AD8" s="176" t="s">
        <v>699</v>
      </c>
      <c r="AE8" s="176" t="s">
        <v>273</v>
      </c>
      <c r="AF8" s="176" t="s">
        <v>274</v>
      </c>
    </row>
    <row r="9" spans="1:36" x14ac:dyDescent="0.3">
      <c r="A9" s="196" t="s">
        <v>275</v>
      </c>
      <c r="B9" s="197" t="s">
        <v>276</v>
      </c>
      <c r="C9" s="200" t="s">
        <v>86</v>
      </c>
      <c r="D9" s="182" t="s">
        <v>86</v>
      </c>
      <c r="E9" s="183" t="s">
        <v>86</v>
      </c>
      <c r="F9" s="188">
        <v>0.05</v>
      </c>
      <c r="G9" s="193">
        <v>13.55</v>
      </c>
      <c r="H9" s="186">
        <v>13.600000000000001</v>
      </c>
      <c r="I9" s="199"/>
      <c r="J9" s="188"/>
      <c r="K9" s="175"/>
      <c r="L9" s="188">
        <v>0.05</v>
      </c>
      <c r="M9" s="201">
        <v>13.5</v>
      </c>
      <c r="N9" s="188">
        <v>0.05</v>
      </c>
      <c r="O9" s="188">
        <v>13.600000000000001</v>
      </c>
      <c r="P9" s="175"/>
      <c r="Q9" s="199"/>
      <c r="R9" s="199"/>
      <c r="S9" s="198"/>
      <c r="T9" s="188"/>
      <c r="U9" s="175"/>
      <c r="V9" s="201"/>
      <c r="W9" s="202"/>
      <c r="X9" s="203"/>
      <c r="Y9" s="204"/>
      <c r="Z9" s="198"/>
      <c r="AA9" s="175"/>
      <c r="AB9" s="176">
        <v>3</v>
      </c>
      <c r="AC9" s="176" t="s">
        <v>698</v>
      </c>
      <c r="AD9" s="176" t="s">
        <v>699</v>
      </c>
      <c r="AE9" s="176" t="s">
        <v>275</v>
      </c>
      <c r="AF9" s="176" t="s">
        <v>276</v>
      </c>
    </row>
    <row r="10" spans="1:36" x14ac:dyDescent="0.3">
      <c r="A10" s="196" t="s">
        <v>279</v>
      </c>
      <c r="B10" s="197" t="s">
        <v>280</v>
      </c>
      <c r="C10" s="200" t="s">
        <v>86</v>
      </c>
      <c r="D10" s="182" t="s">
        <v>86</v>
      </c>
      <c r="E10" s="183" t="s">
        <v>86</v>
      </c>
      <c r="F10" s="188">
        <v>0.05</v>
      </c>
      <c r="G10" s="193">
        <v>13.55</v>
      </c>
      <c r="H10" s="186">
        <v>13.600000000000001</v>
      </c>
      <c r="I10" s="199"/>
      <c r="J10" s="188"/>
      <c r="K10" s="175"/>
      <c r="L10" s="188">
        <v>0.05</v>
      </c>
      <c r="M10" s="201">
        <v>13.5</v>
      </c>
      <c r="N10" s="188">
        <v>0.05</v>
      </c>
      <c r="O10" s="188">
        <v>13.600000000000001</v>
      </c>
      <c r="P10" s="175"/>
      <c r="Q10" s="199"/>
      <c r="R10" s="199"/>
      <c r="S10" s="199"/>
      <c r="T10" s="188"/>
      <c r="U10" s="175"/>
      <c r="V10" s="201"/>
      <c r="W10" s="202"/>
      <c r="X10" s="203"/>
      <c r="Y10" s="204"/>
      <c r="Z10" s="198"/>
      <c r="AA10" s="175"/>
      <c r="AB10" s="176">
        <v>3</v>
      </c>
      <c r="AC10" s="176" t="s">
        <v>698</v>
      </c>
      <c r="AD10" s="176" t="s">
        <v>699</v>
      </c>
      <c r="AE10" s="176" t="s">
        <v>279</v>
      </c>
      <c r="AF10" s="176" t="s">
        <v>280</v>
      </c>
    </row>
    <row r="11" spans="1:36" x14ac:dyDescent="0.3">
      <c r="A11" s="196" t="s">
        <v>281</v>
      </c>
      <c r="B11" s="197" t="s">
        <v>282</v>
      </c>
      <c r="C11" s="200" t="s">
        <v>86</v>
      </c>
      <c r="D11" s="182" t="s">
        <v>86</v>
      </c>
      <c r="E11" s="183" t="s">
        <v>86</v>
      </c>
      <c r="F11" s="188">
        <v>0.05</v>
      </c>
      <c r="G11" s="193">
        <v>13.55</v>
      </c>
      <c r="H11" s="186">
        <v>13.600000000000001</v>
      </c>
      <c r="I11" s="199"/>
      <c r="J11" s="188"/>
      <c r="K11" s="175"/>
      <c r="L11" s="188">
        <v>0.05</v>
      </c>
      <c r="M11" s="201">
        <v>13.5</v>
      </c>
      <c r="N11" s="188">
        <v>0.05</v>
      </c>
      <c r="O11" s="188">
        <v>13.600000000000001</v>
      </c>
      <c r="P11" s="175"/>
      <c r="Q11" s="199"/>
      <c r="R11" s="199"/>
      <c r="S11" s="199"/>
      <c r="T11" s="188"/>
      <c r="U11" s="175"/>
      <c r="V11" s="201"/>
      <c r="W11" s="202"/>
      <c r="X11" s="203"/>
      <c r="Y11" s="204"/>
      <c r="Z11" s="198"/>
      <c r="AA11" s="175"/>
      <c r="AB11" s="176">
        <v>3</v>
      </c>
      <c r="AC11" s="176" t="s">
        <v>698</v>
      </c>
      <c r="AD11" s="176" t="s">
        <v>699</v>
      </c>
      <c r="AE11" s="176" t="s">
        <v>281</v>
      </c>
      <c r="AF11" s="176" t="s">
        <v>282</v>
      </c>
    </row>
    <row r="12" spans="1:36" x14ac:dyDescent="0.3">
      <c r="A12" s="196" t="s">
        <v>283</v>
      </c>
      <c r="B12" s="197" t="s">
        <v>284</v>
      </c>
      <c r="C12" s="200" t="s">
        <v>86</v>
      </c>
      <c r="D12" s="182" t="s">
        <v>86</v>
      </c>
      <c r="E12" s="183" t="s">
        <v>86</v>
      </c>
      <c r="F12" s="188">
        <v>0.05</v>
      </c>
      <c r="G12" s="193">
        <v>13.55</v>
      </c>
      <c r="H12" s="186">
        <v>13.600000000000001</v>
      </c>
      <c r="I12" s="199"/>
      <c r="J12" s="188"/>
      <c r="K12" s="175"/>
      <c r="L12" s="188">
        <v>0.05</v>
      </c>
      <c r="M12" s="201">
        <v>13.5</v>
      </c>
      <c r="N12" s="188">
        <v>0.05</v>
      </c>
      <c r="O12" s="188">
        <v>13.600000000000001</v>
      </c>
      <c r="P12" s="175"/>
      <c r="Q12" s="199"/>
      <c r="R12" s="199"/>
      <c r="S12" s="199"/>
      <c r="T12" s="188"/>
      <c r="U12" s="175"/>
      <c r="V12" s="201"/>
      <c r="W12" s="202"/>
      <c r="X12" s="203"/>
      <c r="Y12" s="204"/>
      <c r="Z12" s="198"/>
      <c r="AA12" s="175"/>
      <c r="AB12" s="176">
        <v>3</v>
      </c>
      <c r="AC12" s="176" t="s">
        <v>698</v>
      </c>
      <c r="AD12" s="176" t="s">
        <v>699</v>
      </c>
      <c r="AE12" s="176" t="s">
        <v>283</v>
      </c>
      <c r="AF12" s="176" t="s">
        <v>284</v>
      </c>
    </row>
    <row r="13" spans="1:36" x14ac:dyDescent="0.3">
      <c r="A13" s="196" t="s">
        <v>269</v>
      </c>
      <c r="B13" s="197" t="s">
        <v>270</v>
      </c>
      <c r="C13" s="181" t="s">
        <v>86</v>
      </c>
      <c r="D13" s="182" t="s">
        <v>86</v>
      </c>
      <c r="E13" s="205" t="s">
        <v>86</v>
      </c>
      <c r="F13" s="188">
        <v>0.05</v>
      </c>
      <c r="G13" s="193">
        <v>13.55</v>
      </c>
      <c r="H13" s="186">
        <v>13.600000000000001</v>
      </c>
      <c r="I13" s="199"/>
      <c r="J13" s="188"/>
      <c r="K13" s="175"/>
      <c r="L13" s="188">
        <v>0.05</v>
      </c>
      <c r="M13" s="201">
        <v>13.5</v>
      </c>
      <c r="N13" s="188">
        <v>0.05</v>
      </c>
      <c r="O13" s="188">
        <v>13.600000000000001</v>
      </c>
      <c r="P13" s="175"/>
      <c r="Q13" s="199"/>
      <c r="R13" s="201"/>
      <c r="S13" s="198"/>
      <c r="T13" s="188"/>
      <c r="U13" s="175"/>
      <c r="V13" s="198"/>
      <c r="W13" s="202"/>
      <c r="X13" s="203"/>
      <c r="Y13" s="203"/>
      <c r="Z13" s="198"/>
      <c r="AA13" s="175"/>
      <c r="AB13" s="176">
        <v>3</v>
      </c>
      <c r="AC13" s="176" t="s">
        <v>698</v>
      </c>
      <c r="AD13" s="176" t="s">
        <v>270</v>
      </c>
      <c r="AE13" s="176" t="s">
        <v>269</v>
      </c>
      <c r="AF13" s="176" t="s">
        <v>270</v>
      </c>
    </row>
    <row r="14" spans="1:36" x14ac:dyDescent="0.3">
      <c r="A14" s="196" t="s">
        <v>285</v>
      </c>
      <c r="B14" s="197" t="s">
        <v>286</v>
      </c>
      <c r="C14" s="200" t="s">
        <v>86</v>
      </c>
      <c r="D14" s="182" t="s">
        <v>86</v>
      </c>
      <c r="E14" s="183" t="s">
        <v>86</v>
      </c>
      <c r="F14" s="188">
        <v>0.05</v>
      </c>
      <c r="G14" s="193">
        <v>13.55</v>
      </c>
      <c r="H14" s="186">
        <v>13.600000000000001</v>
      </c>
      <c r="I14" s="199"/>
      <c r="J14" s="188"/>
      <c r="K14" s="175"/>
      <c r="L14" s="188">
        <v>0.05</v>
      </c>
      <c r="M14" s="201">
        <v>13.5</v>
      </c>
      <c r="N14" s="188">
        <v>0.05</v>
      </c>
      <c r="O14" s="188">
        <v>13.600000000000001</v>
      </c>
      <c r="P14" s="175"/>
      <c r="Q14" s="199"/>
      <c r="R14" s="199"/>
      <c r="S14" s="199"/>
      <c r="T14" s="188"/>
      <c r="U14" s="175"/>
      <c r="V14" s="201"/>
      <c r="W14" s="202"/>
      <c r="X14" s="203"/>
      <c r="Y14" s="204"/>
      <c r="Z14" s="198"/>
      <c r="AA14" s="175"/>
      <c r="AB14" s="176">
        <v>3</v>
      </c>
      <c r="AC14" s="176" t="s">
        <v>698</v>
      </c>
      <c r="AD14" s="176" t="s">
        <v>699</v>
      </c>
      <c r="AE14" s="176" t="s">
        <v>285</v>
      </c>
      <c r="AF14" s="176" t="s">
        <v>286</v>
      </c>
    </row>
    <row r="15" spans="1:36" x14ac:dyDescent="0.3">
      <c r="A15" s="196" t="s">
        <v>287</v>
      </c>
      <c r="B15" s="197" t="s">
        <v>288</v>
      </c>
      <c r="C15" s="200" t="s">
        <v>86</v>
      </c>
      <c r="D15" s="182" t="s">
        <v>86</v>
      </c>
      <c r="E15" s="183" t="s">
        <v>86</v>
      </c>
      <c r="F15" s="188">
        <v>0.05</v>
      </c>
      <c r="G15" s="193">
        <v>13.55</v>
      </c>
      <c r="H15" s="186">
        <v>13.600000000000001</v>
      </c>
      <c r="I15" s="199"/>
      <c r="J15" s="188"/>
      <c r="K15" s="175"/>
      <c r="L15" s="188">
        <v>0.05</v>
      </c>
      <c r="M15" s="201">
        <v>13.5</v>
      </c>
      <c r="N15" s="188">
        <v>0.05</v>
      </c>
      <c r="O15" s="188">
        <v>13.600000000000001</v>
      </c>
      <c r="P15" s="175"/>
      <c r="Q15" s="199"/>
      <c r="R15" s="199"/>
      <c r="S15" s="199"/>
      <c r="T15" s="188"/>
      <c r="U15" s="175"/>
      <c r="V15" s="201"/>
      <c r="W15" s="202"/>
      <c r="X15" s="203"/>
      <c r="Y15" s="204"/>
      <c r="Z15" s="198"/>
      <c r="AA15" s="175"/>
      <c r="AB15" s="176">
        <v>3</v>
      </c>
      <c r="AC15" s="176" t="s">
        <v>698</v>
      </c>
      <c r="AD15" s="176" t="s">
        <v>699</v>
      </c>
      <c r="AE15" s="176" t="s">
        <v>287</v>
      </c>
      <c r="AF15" s="176" t="s">
        <v>288</v>
      </c>
    </row>
    <row r="16" spans="1:36" x14ac:dyDescent="0.3">
      <c r="A16" s="196" t="s">
        <v>291</v>
      </c>
      <c r="B16" s="197" t="s">
        <v>292</v>
      </c>
      <c r="C16" s="200" t="s">
        <v>86</v>
      </c>
      <c r="D16" s="182" t="s">
        <v>86</v>
      </c>
      <c r="E16" s="183" t="s">
        <v>86</v>
      </c>
      <c r="F16" s="188">
        <v>0.05</v>
      </c>
      <c r="G16" s="193">
        <v>13.55</v>
      </c>
      <c r="H16" s="186">
        <v>13.600000000000001</v>
      </c>
      <c r="I16" s="199"/>
      <c r="J16" s="188"/>
      <c r="K16" s="175"/>
      <c r="L16" s="188">
        <v>0.05</v>
      </c>
      <c r="M16" s="201">
        <v>13.5</v>
      </c>
      <c r="N16" s="188">
        <v>0.05</v>
      </c>
      <c r="O16" s="188">
        <v>13.600000000000001</v>
      </c>
      <c r="P16" s="175"/>
      <c r="Q16" s="199"/>
      <c r="R16" s="199"/>
      <c r="S16" s="199"/>
      <c r="T16" s="188"/>
      <c r="U16" s="175"/>
      <c r="V16" s="201"/>
      <c r="W16" s="202"/>
      <c r="X16" s="203"/>
      <c r="Y16" s="204"/>
      <c r="Z16" s="198"/>
      <c r="AA16" s="175"/>
      <c r="AB16" s="176">
        <v>3</v>
      </c>
      <c r="AC16" s="176" t="s">
        <v>698</v>
      </c>
      <c r="AD16" s="176" t="s">
        <v>699</v>
      </c>
      <c r="AE16" s="176" t="s">
        <v>291</v>
      </c>
      <c r="AF16" s="176" t="s">
        <v>292</v>
      </c>
    </row>
    <row r="17" spans="1:32" x14ac:dyDescent="0.3">
      <c r="A17" s="196" t="s">
        <v>37</v>
      </c>
      <c r="B17" s="197" t="s">
        <v>38</v>
      </c>
      <c r="C17" s="181" t="s">
        <v>86</v>
      </c>
      <c r="D17" s="182" t="s">
        <v>86</v>
      </c>
      <c r="E17" s="183" t="s">
        <v>86</v>
      </c>
      <c r="F17" s="188">
        <v>0.05</v>
      </c>
      <c r="G17" s="193">
        <v>1.9715000000000003</v>
      </c>
      <c r="H17" s="186">
        <v>2.0215000000000001</v>
      </c>
      <c r="I17" s="199"/>
      <c r="J17" s="188"/>
      <c r="K17" s="175"/>
      <c r="L17" s="188">
        <v>0.05</v>
      </c>
      <c r="M17" s="198">
        <v>1.9215000000000002</v>
      </c>
      <c r="N17" s="188">
        <v>0.05</v>
      </c>
      <c r="O17" s="188">
        <v>2.0215000000000001</v>
      </c>
      <c r="P17" s="175"/>
      <c r="Q17" s="199"/>
      <c r="R17" s="199"/>
      <c r="S17" s="199"/>
      <c r="T17" s="188"/>
      <c r="U17" s="175"/>
      <c r="V17" s="199"/>
      <c r="W17" s="195"/>
      <c r="X17" s="195"/>
      <c r="Y17" s="195"/>
      <c r="Z17" s="198"/>
      <c r="AA17" s="175"/>
      <c r="AB17" s="176">
        <v>9</v>
      </c>
      <c r="AC17" s="176" t="s">
        <v>710</v>
      </c>
      <c r="AD17" s="176" t="s">
        <v>38</v>
      </c>
      <c r="AE17" s="176" t="s">
        <v>37</v>
      </c>
      <c r="AF17" s="176" t="s">
        <v>38</v>
      </c>
    </row>
    <row r="18" spans="1:32" x14ac:dyDescent="0.3">
      <c r="A18" s="196" t="s">
        <v>145</v>
      </c>
      <c r="B18" s="197" t="s">
        <v>146</v>
      </c>
      <c r="C18" s="200" t="s">
        <v>86</v>
      </c>
      <c r="D18" s="182" t="s">
        <v>86</v>
      </c>
      <c r="E18" s="205" t="s">
        <v>86</v>
      </c>
      <c r="F18" s="188">
        <v>0.05</v>
      </c>
      <c r="G18" s="193">
        <v>11.55</v>
      </c>
      <c r="H18" s="186">
        <v>11.600000000000001</v>
      </c>
      <c r="I18" s="199"/>
      <c r="J18" s="188"/>
      <c r="K18" s="175"/>
      <c r="L18" s="188">
        <v>0.05</v>
      </c>
      <c r="M18" s="201">
        <v>11.5</v>
      </c>
      <c r="N18" s="188">
        <v>0.05</v>
      </c>
      <c r="O18" s="188">
        <v>11.600000000000001</v>
      </c>
      <c r="P18" s="175"/>
      <c r="Q18" s="199"/>
      <c r="R18" s="201"/>
      <c r="S18" s="198"/>
      <c r="T18" s="188"/>
      <c r="U18" s="175"/>
      <c r="V18" s="201"/>
      <c r="W18" s="198"/>
      <c r="X18" s="198"/>
      <c r="Y18" s="201"/>
      <c r="Z18" s="198"/>
      <c r="AA18" s="175"/>
      <c r="AB18" s="176">
        <v>3</v>
      </c>
      <c r="AC18" s="176" t="s">
        <v>698</v>
      </c>
      <c r="AD18" s="176" t="s">
        <v>699</v>
      </c>
      <c r="AE18" s="176" t="s">
        <v>145</v>
      </c>
      <c r="AF18" s="176" t="s">
        <v>146</v>
      </c>
    </row>
    <row r="19" spans="1:32" x14ac:dyDescent="0.3">
      <c r="A19" s="196" t="s">
        <v>271</v>
      </c>
      <c r="B19" s="197" t="s">
        <v>272</v>
      </c>
      <c r="C19" s="200" t="s">
        <v>86</v>
      </c>
      <c r="D19" s="182" t="s">
        <v>86</v>
      </c>
      <c r="E19" s="205" t="s">
        <v>86</v>
      </c>
      <c r="F19" s="188">
        <v>0.05</v>
      </c>
      <c r="G19" s="193">
        <v>13.55</v>
      </c>
      <c r="H19" s="186">
        <v>13.600000000000001</v>
      </c>
      <c r="I19" s="199"/>
      <c r="J19" s="188"/>
      <c r="K19" s="175"/>
      <c r="L19" s="188">
        <v>0.05</v>
      </c>
      <c r="M19" s="201">
        <v>13.5</v>
      </c>
      <c r="N19" s="188">
        <v>0.05</v>
      </c>
      <c r="O19" s="188">
        <v>13.600000000000001</v>
      </c>
      <c r="P19" s="175"/>
      <c r="Q19" s="199"/>
      <c r="R19" s="201"/>
      <c r="S19" s="198"/>
      <c r="T19" s="188"/>
      <c r="U19" s="175"/>
      <c r="V19" s="201"/>
      <c r="W19" s="202"/>
      <c r="X19" s="202"/>
      <c r="Y19" s="206"/>
      <c r="Z19" s="198"/>
      <c r="AA19" s="175"/>
      <c r="AB19" s="176">
        <v>3</v>
      </c>
      <c r="AC19" s="176" t="s">
        <v>698</v>
      </c>
      <c r="AD19" s="176" t="s">
        <v>699</v>
      </c>
      <c r="AE19" s="176" t="s">
        <v>271</v>
      </c>
      <c r="AF19" s="176" t="s">
        <v>272</v>
      </c>
    </row>
    <row r="20" spans="1:32" x14ac:dyDescent="0.3">
      <c r="A20" s="196" t="s">
        <v>147</v>
      </c>
      <c r="B20" s="197" t="s">
        <v>148</v>
      </c>
      <c r="C20" s="200" t="s">
        <v>86</v>
      </c>
      <c r="D20" s="182" t="s">
        <v>86</v>
      </c>
      <c r="E20" s="205" t="s">
        <v>86</v>
      </c>
      <c r="F20" s="188">
        <v>0.05</v>
      </c>
      <c r="G20" s="186">
        <v>11.55</v>
      </c>
      <c r="H20" s="186">
        <v>11.600000000000001</v>
      </c>
      <c r="I20" s="199"/>
      <c r="J20" s="188"/>
      <c r="K20" s="175"/>
      <c r="L20" s="188">
        <v>0.05</v>
      </c>
      <c r="M20" s="201">
        <v>11.5</v>
      </c>
      <c r="N20" s="188">
        <v>0.05</v>
      </c>
      <c r="O20" s="188">
        <v>11.600000000000001</v>
      </c>
      <c r="P20" s="175"/>
      <c r="Q20" s="199"/>
      <c r="R20" s="201"/>
      <c r="S20" s="198"/>
      <c r="T20" s="188"/>
      <c r="U20" s="175"/>
      <c r="V20" s="201"/>
      <c r="W20" s="198"/>
      <c r="X20" s="198"/>
      <c r="Y20" s="201"/>
      <c r="Z20" s="198"/>
      <c r="AA20" s="175"/>
      <c r="AB20" s="176">
        <v>3</v>
      </c>
      <c r="AC20" s="176" t="s">
        <v>698</v>
      </c>
      <c r="AD20" s="176" t="s">
        <v>699</v>
      </c>
      <c r="AE20" s="176" t="s">
        <v>147</v>
      </c>
      <c r="AF20" s="176" t="s">
        <v>148</v>
      </c>
    </row>
    <row r="21" spans="1:32" x14ac:dyDescent="0.3">
      <c r="A21" s="196" t="s">
        <v>27</v>
      </c>
      <c r="B21" s="197" t="s">
        <v>28</v>
      </c>
      <c r="C21" s="181" t="s">
        <v>83</v>
      </c>
      <c r="D21" s="182" t="s">
        <v>83</v>
      </c>
      <c r="E21" s="183" t="s">
        <v>83</v>
      </c>
      <c r="F21" s="188">
        <v>0.05</v>
      </c>
      <c r="G21" s="193">
        <v>1.835</v>
      </c>
      <c r="H21" s="186">
        <v>1.885</v>
      </c>
      <c r="I21" s="193">
        <v>1.84</v>
      </c>
      <c r="J21" s="188">
        <v>1.84</v>
      </c>
      <c r="K21" s="175"/>
      <c r="L21" s="188">
        <v>0.05</v>
      </c>
      <c r="M21" s="198">
        <v>1.7849999999999999</v>
      </c>
      <c r="N21" s="188">
        <v>0.05</v>
      </c>
      <c r="O21" s="188">
        <v>1.885</v>
      </c>
      <c r="P21" s="175"/>
      <c r="Q21" s="193">
        <v>1.84</v>
      </c>
      <c r="R21" s="193">
        <v>1.79</v>
      </c>
      <c r="S21" s="193">
        <v>0.05</v>
      </c>
      <c r="T21" s="188">
        <v>1.84</v>
      </c>
      <c r="U21" s="175"/>
      <c r="V21" s="198">
        <v>4.88</v>
      </c>
      <c r="W21" s="198">
        <v>0.05</v>
      </c>
      <c r="X21" s="198">
        <v>0.05</v>
      </c>
      <c r="Y21" s="198">
        <v>0.05</v>
      </c>
      <c r="Z21" s="198">
        <v>5.0299999999999994</v>
      </c>
      <c r="AA21" s="175"/>
      <c r="AB21" s="176">
        <v>1</v>
      </c>
      <c r="AC21" s="176" t="s">
        <v>700</v>
      </c>
      <c r="AD21" s="176" t="s">
        <v>701</v>
      </c>
      <c r="AE21" s="176" t="s">
        <v>27</v>
      </c>
      <c r="AF21" s="176" t="s">
        <v>28</v>
      </c>
    </row>
    <row r="22" spans="1:32" x14ac:dyDescent="0.3">
      <c r="A22" s="196" t="s">
        <v>25</v>
      </c>
      <c r="B22" s="197" t="s">
        <v>26</v>
      </c>
      <c r="C22" s="181" t="s">
        <v>83</v>
      </c>
      <c r="D22" s="182" t="s">
        <v>86</v>
      </c>
      <c r="E22" s="183" t="s">
        <v>83</v>
      </c>
      <c r="F22" s="188">
        <v>0.05</v>
      </c>
      <c r="G22" s="193">
        <v>1.835</v>
      </c>
      <c r="H22" s="186">
        <v>1.885</v>
      </c>
      <c r="I22" s="199"/>
      <c r="J22" s="188">
        <v>1.84</v>
      </c>
      <c r="K22" s="175"/>
      <c r="L22" s="188">
        <v>0.05</v>
      </c>
      <c r="M22" s="198">
        <v>1.7849999999999999</v>
      </c>
      <c r="N22" s="188">
        <v>0.05</v>
      </c>
      <c r="O22" s="188">
        <v>1.885</v>
      </c>
      <c r="P22" s="175"/>
      <c r="Q22" s="199"/>
      <c r="R22" s="193">
        <v>1.79</v>
      </c>
      <c r="S22" s="193">
        <v>0.05</v>
      </c>
      <c r="T22" s="188">
        <v>1.84</v>
      </c>
      <c r="U22" s="175"/>
      <c r="V22" s="198">
        <v>4.2300000000000004</v>
      </c>
      <c r="W22" s="198">
        <v>0.05</v>
      </c>
      <c r="X22" s="198">
        <v>0.05</v>
      </c>
      <c r="Y22" s="198">
        <v>0.05</v>
      </c>
      <c r="Z22" s="198">
        <v>4.38</v>
      </c>
      <c r="AA22" s="175"/>
      <c r="AB22" s="176">
        <v>1</v>
      </c>
      <c r="AC22" s="176" t="s">
        <v>700</v>
      </c>
      <c r="AD22" s="176" t="s">
        <v>701</v>
      </c>
      <c r="AE22" s="176" t="s">
        <v>25</v>
      </c>
      <c r="AF22" s="176" t="s">
        <v>26</v>
      </c>
    </row>
    <row r="23" spans="1:32" x14ac:dyDescent="0.3">
      <c r="A23" s="196" t="s">
        <v>171</v>
      </c>
      <c r="B23" s="197" t="s">
        <v>172</v>
      </c>
      <c r="C23" s="181" t="s">
        <v>86</v>
      </c>
      <c r="D23" s="182" t="s">
        <v>83</v>
      </c>
      <c r="E23" s="183" t="s">
        <v>83</v>
      </c>
      <c r="F23" s="188">
        <v>0.05</v>
      </c>
      <c r="G23" s="193">
        <v>1.835</v>
      </c>
      <c r="H23" s="186">
        <v>1.885</v>
      </c>
      <c r="I23" s="193">
        <v>1.84</v>
      </c>
      <c r="J23" s="188">
        <v>1.84</v>
      </c>
      <c r="K23" s="175"/>
      <c r="L23" s="188">
        <v>0.05</v>
      </c>
      <c r="M23" s="198">
        <v>1.7849999999999999</v>
      </c>
      <c r="N23" s="188">
        <v>0.05</v>
      </c>
      <c r="O23" s="188">
        <v>1.885</v>
      </c>
      <c r="P23" s="175"/>
      <c r="Q23" s="193">
        <v>1.84</v>
      </c>
      <c r="R23" s="193">
        <v>1.79</v>
      </c>
      <c r="S23" s="193">
        <v>0.05</v>
      </c>
      <c r="T23" s="188">
        <v>1.84</v>
      </c>
      <c r="U23" s="175"/>
      <c r="V23" s="199"/>
      <c r="W23" s="195"/>
      <c r="X23" s="195"/>
      <c r="Y23" s="195"/>
      <c r="Z23" s="198"/>
      <c r="AA23" s="175"/>
      <c r="AB23" s="176">
        <v>9</v>
      </c>
      <c r="AC23" s="176" t="s">
        <v>710</v>
      </c>
      <c r="AD23" s="176" t="s">
        <v>721</v>
      </c>
      <c r="AE23" s="176" t="s">
        <v>171</v>
      </c>
      <c r="AF23" s="176" t="s">
        <v>172</v>
      </c>
    </row>
    <row r="24" spans="1:32" x14ac:dyDescent="0.3">
      <c r="A24" s="196" t="s">
        <v>173</v>
      </c>
      <c r="B24" s="197" t="s">
        <v>174</v>
      </c>
      <c r="C24" s="181" t="s">
        <v>86</v>
      </c>
      <c r="D24" s="182" t="s">
        <v>83</v>
      </c>
      <c r="E24" s="183" t="s">
        <v>83</v>
      </c>
      <c r="F24" s="188">
        <v>0.05</v>
      </c>
      <c r="G24" s="193">
        <v>1.835</v>
      </c>
      <c r="H24" s="186">
        <v>1.885</v>
      </c>
      <c r="I24" s="193">
        <v>1.84</v>
      </c>
      <c r="J24" s="188">
        <v>1.84</v>
      </c>
      <c r="K24" s="175"/>
      <c r="L24" s="188">
        <v>0.05</v>
      </c>
      <c r="M24" s="198">
        <v>1.7849999999999999</v>
      </c>
      <c r="N24" s="188">
        <v>0.05</v>
      </c>
      <c r="O24" s="188">
        <v>1.885</v>
      </c>
      <c r="P24" s="175"/>
      <c r="Q24" s="193">
        <v>1.84</v>
      </c>
      <c r="R24" s="193">
        <v>1.79</v>
      </c>
      <c r="S24" s="193">
        <v>0.05</v>
      </c>
      <c r="T24" s="188">
        <v>1.84</v>
      </c>
      <c r="U24" s="175"/>
      <c r="V24" s="199"/>
      <c r="W24" s="195"/>
      <c r="X24" s="195"/>
      <c r="Y24" s="195"/>
      <c r="Z24" s="198"/>
      <c r="AA24" s="175"/>
      <c r="AB24" s="176">
        <v>9</v>
      </c>
      <c r="AC24" s="176" t="s">
        <v>710</v>
      </c>
      <c r="AD24" s="176" t="s">
        <v>721</v>
      </c>
      <c r="AE24" s="176" t="s">
        <v>173</v>
      </c>
      <c r="AF24" s="176" t="s">
        <v>174</v>
      </c>
    </row>
    <row r="25" spans="1:32" x14ac:dyDescent="0.3">
      <c r="A25" s="207" t="s">
        <v>175</v>
      </c>
      <c r="B25" s="208" t="s">
        <v>783</v>
      </c>
      <c r="C25" s="209" t="s">
        <v>86</v>
      </c>
      <c r="D25" s="210" t="s">
        <v>86</v>
      </c>
      <c r="E25" s="211" t="s">
        <v>83</v>
      </c>
      <c r="F25" s="188">
        <v>0.05</v>
      </c>
      <c r="G25" s="193">
        <v>1.9715000000000003</v>
      </c>
      <c r="H25" s="186">
        <v>2.0215000000000001</v>
      </c>
      <c r="I25" s="199"/>
      <c r="J25" s="188">
        <v>1.97</v>
      </c>
      <c r="K25" s="175"/>
      <c r="L25" s="188">
        <v>0.05</v>
      </c>
      <c r="M25" s="198">
        <v>1.9215000000000002</v>
      </c>
      <c r="N25" s="188">
        <v>0.05</v>
      </c>
      <c r="O25" s="188">
        <v>2.0215000000000001</v>
      </c>
      <c r="P25" s="175"/>
      <c r="Q25" s="199"/>
      <c r="R25" s="193">
        <v>1.92</v>
      </c>
      <c r="S25" s="193">
        <v>0.05</v>
      </c>
      <c r="T25" s="188">
        <v>1.97</v>
      </c>
      <c r="U25" s="175"/>
      <c r="V25" s="199"/>
      <c r="W25" s="195"/>
      <c r="X25" s="195"/>
      <c r="Y25" s="195"/>
      <c r="Z25" s="198"/>
      <c r="AA25" s="175"/>
      <c r="AB25" s="176">
        <v>9</v>
      </c>
      <c r="AC25" s="176" t="s">
        <v>710</v>
      </c>
      <c r="AD25" s="176" t="s">
        <v>176</v>
      </c>
      <c r="AE25" s="176" t="s">
        <v>175</v>
      </c>
      <c r="AF25" s="176" t="s">
        <v>783</v>
      </c>
    </row>
    <row r="26" spans="1:32" x14ac:dyDescent="0.3">
      <c r="A26" s="196" t="s">
        <v>21</v>
      </c>
      <c r="B26" s="197" t="s">
        <v>22</v>
      </c>
      <c r="C26" s="181" t="s">
        <v>83</v>
      </c>
      <c r="D26" s="182" t="s">
        <v>86</v>
      </c>
      <c r="E26" s="183" t="s">
        <v>83</v>
      </c>
      <c r="F26" s="188">
        <v>0.05</v>
      </c>
      <c r="G26" s="193">
        <v>0.65900000000000014</v>
      </c>
      <c r="H26" s="186">
        <v>0.70900000000000019</v>
      </c>
      <c r="I26" s="199"/>
      <c r="J26" s="188">
        <v>1.31</v>
      </c>
      <c r="K26" s="175"/>
      <c r="L26" s="188">
        <v>0.05</v>
      </c>
      <c r="M26" s="198">
        <v>0.6090000000000001</v>
      </c>
      <c r="N26" s="188">
        <v>0.05</v>
      </c>
      <c r="O26" s="188">
        <v>0.70900000000000019</v>
      </c>
      <c r="P26" s="175"/>
      <c r="Q26" s="199"/>
      <c r="R26" s="193">
        <v>1.26</v>
      </c>
      <c r="S26" s="193">
        <v>0.05</v>
      </c>
      <c r="T26" s="188">
        <v>1.31</v>
      </c>
      <c r="U26" s="175"/>
      <c r="V26" s="198">
        <v>2.919</v>
      </c>
      <c r="W26" s="198">
        <v>0.05</v>
      </c>
      <c r="X26" s="198">
        <v>0.05</v>
      </c>
      <c r="Y26" s="198">
        <v>0.05</v>
      </c>
      <c r="Z26" s="198">
        <v>3.0689999999999995</v>
      </c>
      <c r="AA26" s="175"/>
      <c r="AB26" s="176">
        <v>1</v>
      </c>
      <c r="AC26" s="176" t="s">
        <v>700</v>
      </c>
      <c r="AD26" s="176" t="s">
        <v>22</v>
      </c>
      <c r="AE26" s="176" t="s">
        <v>21</v>
      </c>
      <c r="AF26" s="176" t="s">
        <v>22</v>
      </c>
    </row>
    <row r="27" spans="1:32" x14ac:dyDescent="0.3">
      <c r="A27" s="207" t="s">
        <v>179</v>
      </c>
      <c r="B27" s="208" t="s">
        <v>180</v>
      </c>
      <c r="C27" s="209" t="s">
        <v>86</v>
      </c>
      <c r="D27" s="210" t="s">
        <v>86</v>
      </c>
      <c r="E27" s="211" t="s">
        <v>83</v>
      </c>
      <c r="F27" s="188">
        <v>0.05</v>
      </c>
      <c r="G27" s="193">
        <v>1.835</v>
      </c>
      <c r="H27" s="186">
        <v>1.885</v>
      </c>
      <c r="I27" s="199"/>
      <c r="J27" s="188">
        <v>1.84</v>
      </c>
      <c r="K27" s="175"/>
      <c r="L27" s="188">
        <v>0.05</v>
      </c>
      <c r="M27" s="198">
        <v>1.7849999999999999</v>
      </c>
      <c r="N27" s="212">
        <v>0.05</v>
      </c>
      <c r="O27" s="188">
        <v>1.885</v>
      </c>
      <c r="P27" s="175"/>
      <c r="Q27" s="199"/>
      <c r="R27" s="193">
        <v>1.79</v>
      </c>
      <c r="S27" s="193">
        <v>0.05</v>
      </c>
      <c r="T27" s="188">
        <v>1.84</v>
      </c>
      <c r="U27" s="175"/>
      <c r="V27" s="213"/>
      <c r="W27" s="214"/>
      <c r="X27" s="214"/>
      <c r="Y27" s="214"/>
      <c r="Z27" s="198"/>
      <c r="AA27" s="175"/>
      <c r="AB27" s="215">
        <v>9</v>
      </c>
      <c r="AC27" s="215" t="s">
        <v>710</v>
      </c>
      <c r="AD27" s="215" t="s">
        <v>22</v>
      </c>
      <c r="AE27" s="215" t="s">
        <v>179</v>
      </c>
      <c r="AF27" s="215" t="s">
        <v>180</v>
      </c>
    </row>
    <row r="28" spans="1:32" x14ac:dyDescent="0.3">
      <c r="A28" s="207" t="s">
        <v>784</v>
      </c>
      <c r="B28" s="208" t="s">
        <v>785</v>
      </c>
      <c r="C28" s="209" t="s">
        <v>86</v>
      </c>
      <c r="D28" s="210" t="s">
        <v>83</v>
      </c>
      <c r="E28" s="211" t="s">
        <v>83</v>
      </c>
      <c r="F28" s="188">
        <v>0.05</v>
      </c>
      <c r="G28" s="193">
        <v>1.9715000000000003</v>
      </c>
      <c r="H28" s="186">
        <v>2.0215000000000001</v>
      </c>
      <c r="I28" s="193">
        <v>1.97</v>
      </c>
      <c r="J28" s="188">
        <v>1.97</v>
      </c>
      <c r="K28" s="175"/>
      <c r="L28" s="188">
        <v>0.05</v>
      </c>
      <c r="M28" s="198">
        <v>1.9215000000000002</v>
      </c>
      <c r="N28" s="212">
        <v>0.05</v>
      </c>
      <c r="O28" s="188">
        <v>2.0215000000000001</v>
      </c>
      <c r="P28" s="175"/>
      <c r="Q28" s="193">
        <v>1.97</v>
      </c>
      <c r="R28" s="193">
        <v>1.92</v>
      </c>
      <c r="S28" s="193">
        <v>0.05</v>
      </c>
      <c r="T28" s="188">
        <v>1.97</v>
      </c>
      <c r="U28" s="175"/>
      <c r="V28" s="213"/>
      <c r="W28" s="214"/>
      <c r="X28" s="214"/>
      <c r="Y28" s="214"/>
      <c r="Z28" s="198"/>
      <c r="AA28" s="175"/>
      <c r="AB28" s="215">
        <v>9</v>
      </c>
      <c r="AC28" s="215" t="s">
        <v>710</v>
      </c>
      <c r="AD28" s="215" t="s">
        <v>176</v>
      </c>
      <c r="AE28" s="215" t="s">
        <v>784</v>
      </c>
      <c r="AF28" s="215" t="s">
        <v>785</v>
      </c>
    </row>
    <row r="29" spans="1:32" x14ac:dyDescent="0.3">
      <c r="A29" s="196" t="s">
        <v>1</v>
      </c>
      <c r="B29" s="197" t="s">
        <v>0</v>
      </c>
      <c r="C29" s="181" t="s">
        <v>83</v>
      </c>
      <c r="D29" s="182" t="s">
        <v>83</v>
      </c>
      <c r="E29" s="183" t="s">
        <v>83</v>
      </c>
      <c r="F29" s="188">
        <v>0.05</v>
      </c>
      <c r="G29" s="193">
        <v>0.65900000000000014</v>
      </c>
      <c r="H29" s="186">
        <v>0.70900000000000019</v>
      </c>
      <c r="I29" s="193">
        <v>0.4</v>
      </c>
      <c r="J29" s="188">
        <v>0.53</v>
      </c>
      <c r="K29" s="175"/>
      <c r="L29" s="188">
        <v>0.05</v>
      </c>
      <c r="M29" s="198">
        <v>0.6090000000000001</v>
      </c>
      <c r="N29" s="188">
        <v>0.05</v>
      </c>
      <c r="O29" s="188">
        <v>0.70900000000000019</v>
      </c>
      <c r="P29" s="175"/>
      <c r="Q29" s="193">
        <v>0.4</v>
      </c>
      <c r="R29" s="193">
        <v>0.48</v>
      </c>
      <c r="S29" s="193">
        <v>0.05</v>
      </c>
      <c r="T29" s="188">
        <v>0.53</v>
      </c>
      <c r="U29" s="175"/>
      <c r="V29" s="198">
        <v>1.8689999999999998</v>
      </c>
      <c r="W29" s="198">
        <v>0.05</v>
      </c>
      <c r="X29" s="198">
        <v>0.05</v>
      </c>
      <c r="Y29" s="198">
        <v>0.05</v>
      </c>
      <c r="Z29" s="198">
        <v>2.0189999999999997</v>
      </c>
      <c r="AA29" s="175"/>
      <c r="AB29" s="176">
        <v>1</v>
      </c>
      <c r="AC29" s="176" t="s">
        <v>700</v>
      </c>
      <c r="AD29" s="176" t="s">
        <v>702</v>
      </c>
      <c r="AE29" s="176" t="s">
        <v>1</v>
      </c>
      <c r="AF29" s="176" t="s">
        <v>0</v>
      </c>
    </row>
    <row r="30" spans="1:32" x14ac:dyDescent="0.3">
      <c r="A30" s="196" t="s">
        <v>135</v>
      </c>
      <c r="B30" s="197" t="s">
        <v>136</v>
      </c>
      <c r="C30" s="181" t="s">
        <v>83</v>
      </c>
      <c r="D30" s="182" t="s">
        <v>86</v>
      </c>
      <c r="E30" s="183" t="s">
        <v>83</v>
      </c>
      <c r="F30" s="188">
        <v>0.05</v>
      </c>
      <c r="G30" s="193">
        <v>0.65900000000000014</v>
      </c>
      <c r="H30" s="186">
        <v>0.70900000000000019</v>
      </c>
      <c r="I30" s="199"/>
      <c r="J30" s="188">
        <v>0.53</v>
      </c>
      <c r="K30" s="175"/>
      <c r="L30" s="188">
        <v>0.05</v>
      </c>
      <c r="M30" s="198">
        <v>0.6090000000000001</v>
      </c>
      <c r="N30" s="188">
        <v>0.05</v>
      </c>
      <c r="O30" s="188">
        <v>0.70900000000000019</v>
      </c>
      <c r="P30" s="175"/>
      <c r="Q30" s="199"/>
      <c r="R30" s="193">
        <v>0.48</v>
      </c>
      <c r="S30" s="193">
        <v>0.05</v>
      </c>
      <c r="T30" s="188">
        <v>0.53</v>
      </c>
      <c r="U30" s="175"/>
      <c r="V30" s="198">
        <v>1.7324999999999999</v>
      </c>
      <c r="W30" s="198">
        <v>0.05</v>
      </c>
      <c r="X30" s="198">
        <v>0.05</v>
      </c>
      <c r="Y30" s="198">
        <v>0.05</v>
      </c>
      <c r="Z30" s="198">
        <v>1.8825000000000001</v>
      </c>
      <c r="AA30" s="175"/>
      <c r="AB30" s="176">
        <v>1</v>
      </c>
      <c r="AC30" s="176" t="s">
        <v>700</v>
      </c>
      <c r="AD30" s="176" t="s">
        <v>702</v>
      </c>
      <c r="AE30" s="176" t="s">
        <v>135</v>
      </c>
      <c r="AF30" s="176" t="s">
        <v>136</v>
      </c>
    </row>
    <row r="31" spans="1:32" x14ac:dyDescent="0.3">
      <c r="A31" s="196" t="s">
        <v>11</v>
      </c>
      <c r="B31" s="197" t="s">
        <v>12</v>
      </c>
      <c r="C31" s="181" t="s">
        <v>83</v>
      </c>
      <c r="D31" s="182" t="s">
        <v>83</v>
      </c>
      <c r="E31" s="183" t="s">
        <v>83</v>
      </c>
      <c r="F31" s="188">
        <v>0.05</v>
      </c>
      <c r="G31" s="193">
        <v>0.65900000000000014</v>
      </c>
      <c r="H31" s="186">
        <v>0.70900000000000019</v>
      </c>
      <c r="I31" s="193">
        <v>0.4</v>
      </c>
      <c r="J31" s="188">
        <v>0.53</v>
      </c>
      <c r="K31" s="175"/>
      <c r="L31" s="188">
        <v>0.05</v>
      </c>
      <c r="M31" s="198">
        <v>0.6090000000000001</v>
      </c>
      <c r="N31" s="188">
        <v>0.05</v>
      </c>
      <c r="O31" s="188">
        <v>0.70900000000000019</v>
      </c>
      <c r="P31" s="175"/>
      <c r="Q31" s="193">
        <v>0.4</v>
      </c>
      <c r="R31" s="193">
        <v>0.48</v>
      </c>
      <c r="S31" s="193">
        <v>0.05</v>
      </c>
      <c r="T31" s="188">
        <v>0.53</v>
      </c>
      <c r="U31" s="175"/>
      <c r="V31" s="198">
        <v>1.8689999999999998</v>
      </c>
      <c r="W31" s="198">
        <v>0.05</v>
      </c>
      <c r="X31" s="198">
        <v>0.05</v>
      </c>
      <c r="Y31" s="198">
        <v>0.05</v>
      </c>
      <c r="Z31" s="198">
        <v>2.0189999999999997</v>
      </c>
      <c r="AA31" s="175"/>
      <c r="AB31" s="176">
        <v>1</v>
      </c>
      <c r="AC31" s="176" t="s">
        <v>700</v>
      </c>
      <c r="AD31" s="176" t="s">
        <v>702</v>
      </c>
      <c r="AE31" s="176" t="s">
        <v>11</v>
      </c>
      <c r="AF31" s="176" t="s">
        <v>12</v>
      </c>
    </row>
    <row r="32" spans="1:32" x14ac:dyDescent="0.3">
      <c r="A32" s="196" t="s">
        <v>137</v>
      </c>
      <c r="B32" s="197" t="s">
        <v>138</v>
      </c>
      <c r="C32" s="181" t="s">
        <v>83</v>
      </c>
      <c r="D32" s="182" t="s">
        <v>86</v>
      </c>
      <c r="E32" s="183" t="s">
        <v>83</v>
      </c>
      <c r="F32" s="188">
        <v>0.05</v>
      </c>
      <c r="G32" s="193">
        <v>0.65900000000000014</v>
      </c>
      <c r="H32" s="186">
        <v>0.70900000000000019</v>
      </c>
      <c r="I32" s="199"/>
      <c r="J32" s="188">
        <v>0.53</v>
      </c>
      <c r="K32" s="175"/>
      <c r="L32" s="188">
        <v>0.05</v>
      </c>
      <c r="M32" s="198">
        <v>0.6090000000000001</v>
      </c>
      <c r="N32" s="188">
        <v>0.05</v>
      </c>
      <c r="O32" s="188">
        <v>0.70900000000000019</v>
      </c>
      <c r="P32" s="175"/>
      <c r="Q32" s="199"/>
      <c r="R32" s="193">
        <v>0.48</v>
      </c>
      <c r="S32" s="193">
        <v>0.05</v>
      </c>
      <c r="T32" s="188">
        <v>0.53</v>
      </c>
      <c r="U32" s="175"/>
      <c r="V32" s="198">
        <v>1.7324999999999999</v>
      </c>
      <c r="W32" s="198">
        <v>0.05</v>
      </c>
      <c r="X32" s="198">
        <v>0.05</v>
      </c>
      <c r="Y32" s="198">
        <v>0.05</v>
      </c>
      <c r="Z32" s="198">
        <v>1.8825000000000001</v>
      </c>
      <c r="AA32" s="175"/>
      <c r="AB32" s="176">
        <v>1</v>
      </c>
      <c r="AC32" s="176" t="s">
        <v>700</v>
      </c>
      <c r="AD32" s="176" t="s">
        <v>702</v>
      </c>
      <c r="AE32" s="176" t="s">
        <v>137</v>
      </c>
      <c r="AF32" s="176" t="s">
        <v>138</v>
      </c>
    </row>
    <row r="33" spans="1:36" x14ac:dyDescent="0.3">
      <c r="A33" s="196" t="s">
        <v>17</v>
      </c>
      <c r="B33" s="197" t="s">
        <v>18</v>
      </c>
      <c r="C33" s="181" t="s">
        <v>83</v>
      </c>
      <c r="D33" s="182" t="s">
        <v>83</v>
      </c>
      <c r="E33" s="183" t="s">
        <v>83</v>
      </c>
      <c r="F33" s="188">
        <v>0.05</v>
      </c>
      <c r="G33" s="193">
        <v>0.65900000000000014</v>
      </c>
      <c r="H33" s="186">
        <v>0.70900000000000019</v>
      </c>
      <c r="I33" s="193">
        <v>0.4</v>
      </c>
      <c r="J33" s="188">
        <v>0.53</v>
      </c>
      <c r="K33" s="175"/>
      <c r="L33" s="188">
        <v>0.05</v>
      </c>
      <c r="M33" s="198">
        <v>0.6090000000000001</v>
      </c>
      <c r="N33" s="188">
        <v>0.05</v>
      </c>
      <c r="O33" s="188">
        <v>0.70900000000000019</v>
      </c>
      <c r="P33" s="175"/>
      <c r="Q33" s="193">
        <v>0.4</v>
      </c>
      <c r="R33" s="193">
        <v>0.48</v>
      </c>
      <c r="S33" s="193">
        <v>0.05</v>
      </c>
      <c r="T33" s="188">
        <v>0.53</v>
      </c>
      <c r="U33" s="175"/>
      <c r="V33" s="198">
        <v>1.8689999999999998</v>
      </c>
      <c r="W33" s="198">
        <v>0.05</v>
      </c>
      <c r="X33" s="198">
        <v>0.05</v>
      </c>
      <c r="Y33" s="198">
        <v>0.05</v>
      </c>
      <c r="Z33" s="198">
        <v>2.0189999999999997</v>
      </c>
      <c r="AA33" s="175"/>
      <c r="AB33" s="176">
        <v>1</v>
      </c>
      <c r="AC33" s="176" t="s">
        <v>700</v>
      </c>
      <c r="AD33" s="176" t="s">
        <v>702</v>
      </c>
      <c r="AE33" s="176" t="s">
        <v>17</v>
      </c>
      <c r="AF33" s="176" t="s">
        <v>18</v>
      </c>
    </row>
    <row r="34" spans="1:36" x14ac:dyDescent="0.3">
      <c r="A34" s="196" t="s">
        <v>159</v>
      </c>
      <c r="B34" s="197" t="s">
        <v>160</v>
      </c>
      <c r="C34" s="216" t="s">
        <v>86</v>
      </c>
      <c r="D34" s="182" t="s">
        <v>86</v>
      </c>
      <c r="E34" s="183" t="s">
        <v>86</v>
      </c>
      <c r="F34" s="188">
        <v>0.05</v>
      </c>
      <c r="G34" s="193">
        <v>0.65900000000000014</v>
      </c>
      <c r="H34" s="186">
        <v>0.70900000000000019</v>
      </c>
      <c r="I34" s="199"/>
      <c r="J34" s="188"/>
      <c r="K34" s="175"/>
      <c r="L34" s="188">
        <v>0.05</v>
      </c>
      <c r="M34" s="198">
        <v>0.6090000000000001</v>
      </c>
      <c r="N34" s="188">
        <v>0.05</v>
      </c>
      <c r="O34" s="188">
        <v>0.70900000000000019</v>
      </c>
      <c r="P34" s="175"/>
      <c r="Q34" s="199"/>
      <c r="R34" s="199"/>
      <c r="S34" s="199"/>
      <c r="T34" s="188"/>
      <c r="U34" s="175"/>
      <c r="V34" s="199"/>
      <c r="W34" s="195"/>
      <c r="X34" s="195"/>
      <c r="Y34" s="195"/>
      <c r="Z34" s="198"/>
      <c r="AA34" s="175"/>
      <c r="AB34" s="176">
        <v>9</v>
      </c>
      <c r="AC34" s="176" t="s">
        <v>710</v>
      </c>
      <c r="AD34" s="176" t="s">
        <v>160</v>
      </c>
      <c r="AE34" s="176" t="s">
        <v>159</v>
      </c>
      <c r="AF34" s="176" t="s">
        <v>160</v>
      </c>
    </row>
    <row r="35" spans="1:36" x14ac:dyDescent="0.3">
      <c r="A35" s="196" t="s">
        <v>59</v>
      </c>
      <c r="B35" s="197" t="s">
        <v>60</v>
      </c>
      <c r="C35" s="216" t="s">
        <v>86</v>
      </c>
      <c r="D35" s="182" t="s">
        <v>86</v>
      </c>
      <c r="E35" s="183" t="s">
        <v>86</v>
      </c>
      <c r="F35" s="188">
        <v>0.05</v>
      </c>
      <c r="G35" s="193">
        <v>0.65900000000000014</v>
      </c>
      <c r="H35" s="186">
        <v>0.70900000000000019</v>
      </c>
      <c r="I35" s="199"/>
      <c r="J35" s="188"/>
      <c r="K35" s="175"/>
      <c r="L35" s="212">
        <v>0.05</v>
      </c>
      <c r="M35" s="198">
        <v>0.6090000000000001</v>
      </c>
      <c r="N35" s="188">
        <v>0.05</v>
      </c>
      <c r="O35" s="188">
        <v>0.70900000000000019</v>
      </c>
      <c r="P35" s="175"/>
      <c r="Q35" s="199"/>
      <c r="R35" s="199"/>
      <c r="S35" s="199"/>
      <c r="T35" s="188"/>
      <c r="U35" s="175"/>
      <c r="V35" s="199"/>
      <c r="W35" s="195"/>
      <c r="X35" s="195"/>
      <c r="Y35" s="195"/>
      <c r="Z35" s="198"/>
      <c r="AA35" s="175"/>
      <c r="AB35" s="176">
        <v>9</v>
      </c>
      <c r="AC35" s="176" t="s">
        <v>710</v>
      </c>
      <c r="AD35" s="176" t="s">
        <v>60</v>
      </c>
      <c r="AE35" s="176" t="s">
        <v>59</v>
      </c>
      <c r="AF35" s="176" t="s">
        <v>60</v>
      </c>
    </row>
    <row r="36" spans="1:36" x14ac:dyDescent="0.3">
      <c r="A36" s="196" t="s">
        <v>161</v>
      </c>
      <c r="B36" s="197" t="s">
        <v>162</v>
      </c>
      <c r="C36" s="216" t="s">
        <v>86</v>
      </c>
      <c r="D36" s="182" t="s">
        <v>86</v>
      </c>
      <c r="E36" s="183" t="s">
        <v>86</v>
      </c>
      <c r="F36" s="188">
        <v>0.05</v>
      </c>
      <c r="G36" s="193">
        <v>12.55</v>
      </c>
      <c r="H36" s="186">
        <v>12.600000000000001</v>
      </c>
      <c r="I36" s="199"/>
      <c r="J36" s="188"/>
      <c r="K36" s="175"/>
      <c r="L36" s="188">
        <v>0.05</v>
      </c>
      <c r="M36" s="201">
        <v>12.5</v>
      </c>
      <c r="N36" s="188">
        <v>0.05</v>
      </c>
      <c r="O36" s="188">
        <v>12.600000000000001</v>
      </c>
      <c r="P36" s="175"/>
      <c r="Q36" s="199"/>
      <c r="R36" s="201"/>
      <c r="S36" s="198"/>
      <c r="T36" s="188"/>
      <c r="U36" s="175"/>
      <c r="V36" s="198"/>
      <c r="W36" s="202"/>
      <c r="X36" s="202"/>
      <c r="Y36" s="202"/>
      <c r="Z36" s="198"/>
      <c r="AA36" s="175"/>
      <c r="AB36" s="176">
        <v>3</v>
      </c>
      <c r="AC36" s="176" t="s">
        <v>698</v>
      </c>
      <c r="AD36" s="176" t="s">
        <v>717</v>
      </c>
      <c r="AE36" s="176" t="s">
        <v>161</v>
      </c>
      <c r="AF36" s="176" t="s">
        <v>162</v>
      </c>
    </row>
    <row r="37" spans="1:36" x14ac:dyDescent="0.3">
      <c r="A37" s="196" t="s">
        <v>163</v>
      </c>
      <c r="B37" s="197" t="s">
        <v>164</v>
      </c>
      <c r="C37" s="216" t="s">
        <v>86</v>
      </c>
      <c r="D37" s="182" t="s">
        <v>86</v>
      </c>
      <c r="E37" s="183" t="s">
        <v>86</v>
      </c>
      <c r="F37" s="188">
        <v>0.05</v>
      </c>
      <c r="G37" s="193">
        <v>12.55</v>
      </c>
      <c r="H37" s="186">
        <v>12.600000000000001</v>
      </c>
      <c r="I37" s="199"/>
      <c r="J37" s="188"/>
      <c r="K37" s="175"/>
      <c r="L37" s="188">
        <v>0.05</v>
      </c>
      <c r="M37" s="201">
        <v>12.5</v>
      </c>
      <c r="N37" s="188">
        <v>0.05</v>
      </c>
      <c r="O37" s="188">
        <v>12.600000000000001</v>
      </c>
      <c r="P37" s="175"/>
      <c r="Q37" s="199"/>
      <c r="R37" s="201"/>
      <c r="S37" s="198"/>
      <c r="T37" s="188"/>
      <c r="U37" s="175"/>
      <c r="V37" s="198"/>
      <c r="W37" s="202"/>
      <c r="X37" s="202"/>
      <c r="Y37" s="202"/>
      <c r="Z37" s="198"/>
      <c r="AA37" s="175"/>
      <c r="AB37" s="176">
        <v>3</v>
      </c>
      <c r="AC37" s="176" t="s">
        <v>698</v>
      </c>
      <c r="AD37" s="176" t="s">
        <v>717</v>
      </c>
      <c r="AE37" s="176" t="s">
        <v>163</v>
      </c>
      <c r="AF37" s="176" t="s">
        <v>164</v>
      </c>
    </row>
    <row r="38" spans="1:36" x14ac:dyDescent="0.3">
      <c r="A38" s="196" t="s">
        <v>165</v>
      </c>
      <c r="B38" s="197" t="s">
        <v>166</v>
      </c>
      <c r="C38" s="216" t="s">
        <v>86</v>
      </c>
      <c r="D38" s="182" t="s">
        <v>86</v>
      </c>
      <c r="E38" s="183" t="s">
        <v>86</v>
      </c>
      <c r="F38" s="188">
        <v>0.05</v>
      </c>
      <c r="G38" s="193">
        <v>12.55</v>
      </c>
      <c r="H38" s="186">
        <v>12.600000000000001</v>
      </c>
      <c r="I38" s="199"/>
      <c r="J38" s="188"/>
      <c r="K38" s="175"/>
      <c r="L38" s="188">
        <v>0.05</v>
      </c>
      <c r="M38" s="201">
        <v>12.5</v>
      </c>
      <c r="N38" s="188">
        <v>0.05</v>
      </c>
      <c r="O38" s="188">
        <v>12.600000000000001</v>
      </c>
      <c r="P38" s="175"/>
      <c r="Q38" s="199"/>
      <c r="R38" s="201"/>
      <c r="S38" s="198"/>
      <c r="T38" s="188"/>
      <c r="U38" s="175"/>
      <c r="V38" s="198"/>
      <c r="W38" s="202"/>
      <c r="X38" s="202"/>
      <c r="Y38" s="202"/>
      <c r="Z38" s="198"/>
      <c r="AA38" s="175"/>
      <c r="AB38" s="176">
        <v>3</v>
      </c>
      <c r="AC38" s="176" t="s">
        <v>698</v>
      </c>
      <c r="AD38" s="176" t="s">
        <v>717</v>
      </c>
      <c r="AE38" s="176" t="s">
        <v>165</v>
      </c>
      <c r="AF38" s="176" t="s">
        <v>166</v>
      </c>
    </row>
    <row r="39" spans="1:36" x14ac:dyDescent="0.3">
      <c r="A39" s="207" t="s">
        <v>786</v>
      </c>
      <c r="B39" s="208" t="s">
        <v>787</v>
      </c>
      <c r="C39" s="217" t="s">
        <v>86</v>
      </c>
      <c r="D39" s="210" t="s">
        <v>86</v>
      </c>
      <c r="E39" s="211" t="s">
        <v>86</v>
      </c>
      <c r="F39" s="188">
        <v>0.05</v>
      </c>
      <c r="G39" s="193">
        <v>12.55</v>
      </c>
      <c r="H39" s="186">
        <v>12.600000000000001</v>
      </c>
      <c r="I39" s="213"/>
      <c r="J39" s="188"/>
      <c r="K39" s="175"/>
      <c r="L39" s="188">
        <v>0.05</v>
      </c>
      <c r="M39" s="201">
        <v>12.5</v>
      </c>
      <c r="N39" s="188">
        <v>0.05</v>
      </c>
      <c r="O39" s="188">
        <v>12.600000000000001</v>
      </c>
      <c r="P39" s="175"/>
      <c r="Q39" s="213"/>
      <c r="R39" s="201"/>
      <c r="S39" s="201"/>
      <c r="T39" s="188"/>
      <c r="U39" s="175"/>
      <c r="V39" s="201"/>
      <c r="W39" s="206"/>
      <c r="X39" s="206"/>
      <c r="Y39" s="206"/>
      <c r="Z39" s="198"/>
      <c r="AA39" s="175"/>
      <c r="AB39" s="215">
        <v>3</v>
      </c>
      <c r="AC39" s="215" t="s">
        <v>698</v>
      </c>
      <c r="AD39" s="215" t="s">
        <v>717</v>
      </c>
      <c r="AE39" s="215" t="s">
        <v>786</v>
      </c>
      <c r="AF39" s="215" t="s">
        <v>787</v>
      </c>
    </row>
    <row r="40" spans="1:36" x14ac:dyDescent="0.3">
      <c r="A40" s="196" t="s">
        <v>167</v>
      </c>
      <c r="B40" s="197" t="s">
        <v>168</v>
      </c>
      <c r="C40" s="216" t="s">
        <v>86</v>
      </c>
      <c r="D40" s="182" t="s">
        <v>86</v>
      </c>
      <c r="E40" s="183" t="s">
        <v>86</v>
      </c>
      <c r="F40" s="188">
        <v>0.05</v>
      </c>
      <c r="G40" s="193">
        <v>13.55</v>
      </c>
      <c r="H40" s="186">
        <v>13.600000000000001</v>
      </c>
      <c r="I40" s="199"/>
      <c r="J40" s="188"/>
      <c r="K40" s="175"/>
      <c r="L40" s="188">
        <v>0.05</v>
      </c>
      <c r="M40" s="201">
        <v>13.5</v>
      </c>
      <c r="N40" s="188">
        <v>0.05</v>
      </c>
      <c r="O40" s="188">
        <v>13.600000000000001</v>
      </c>
      <c r="P40" s="175"/>
      <c r="Q40" s="199"/>
      <c r="R40" s="201"/>
      <c r="S40" s="198"/>
      <c r="T40" s="188"/>
      <c r="U40" s="175"/>
      <c r="V40" s="198"/>
      <c r="W40" s="202"/>
      <c r="X40" s="202"/>
      <c r="Y40" s="202"/>
      <c r="Z40" s="198"/>
      <c r="AA40" s="175"/>
      <c r="AB40" s="176">
        <v>3</v>
      </c>
      <c r="AC40" s="176" t="s">
        <v>698</v>
      </c>
      <c r="AD40" s="176" t="s">
        <v>168</v>
      </c>
      <c r="AE40" s="176" t="s">
        <v>167</v>
      </c>
      <c r="AF40" s="176" t="s">
        <v>168</v>
      </c>
    </row>
    <row r="41" spans="1:36" x14ac:dyDescent="0.3">
      <c r="A41" s="196" t="s">
        <v>501</v>
      </c>
      <c r="B41" s="197" t="s">
        <v>502</v>
      </c>
      <c r="C41" s="216" t="s">
        <v>86</v>
      </c>
      <c r="D41" s="182" t="s">
        <v>86</v>
      </c>
      <c r="E41" s="183" t="s">
        <v>86</v>
      </c>
      <c r="F41" s="188">
        <v>0.05</v>
      </c>
      <c r="G41" s="193">
        <v>3.13</v>
      </c>
      <c r="H41" s="186">
        <v>3.1799999999999997</v>
      </c>
      <c r="I41" s="199"/>
      <c r="J41" s="188"/>
      <c r="K41" s="175"/>
      <c r="L41" s="188">
        <v>0.05</v>
      </c>
      <c r="M41" s="198">
        <v>3.08</v>
      </c>
      <c r="N41" s="188">
        <v>0.05</v>
      </c>
      <c r="O41" s="188">
        <v>3.1799999999999997</v>
      </c>
      <c r="P41" s="175"/>
      <c r="Q41" s="199"/>
      <c r="R41" s="199"/>
      <c r="S41" s="199"/>
      <c r="T41" s="188"/>
      <c r="U41" s="175"/>
      <c r="V41" s="199"/>
      <c r="W41" s="195"/>
      <c r="X41" s="195"/>
      <c r="Y41" s="195"/>
      <c r="Z41" s="195"/>
      <c r="AA41" s="175"/>
      <c r="AB41" s="176">
        <v>9</v>
      </c>
      <c r="AC41" s="176" t="s">
        <v>710</v>
      </c>
      <c r="AD41" s="176" t="s">
        <v>502</v>
      </c>
      <c r="AE41" s="176" t="s">
        <v>501</v>
      </c>
      <c r="AF41" s="176" t="s">
        <v>502</v>
      </c>
    </row>
    <row r="42" spans="1:36" x14ac:dyDescent="0.3">
      <c r="A42" s="196" t="s">
        <v>503</v>
      </c>
      <c r="B42" s="197" t="s">
        <v>504</v>
      </c>
      <c r="C42" s="216" t="s">
        <v>86</v>
      </c>
      <c r="D42" s="182" t="s">
        <v>86</v>
      </c>
      <c r="E42" s="183" t="s">
        <v>86</v>
      </c>
      <c r="F42" s="188">
        <v>0.05</v>
      </c>
      <c r="G42" s="193">
        <v>3.13</v>
      </c>
      <c r="H42" s="186">
        <v>3.1799999999999997</v>
      </c>
      <c r="I42" s="199"/>
      <c r="J42" s="188"/>
      <c r="K42" s="175"/>
      <c r="L42" s="188">
        <v>0.05</v>
      </c>
      <c r="M42" s="198">
        <v>3.08</v>
      </c>
      <c r="N42" s="188">
        <v>0.05</v>
      </c>
      <c r="O42" s="188">
        <v>3.1799999999999997</v>
      </c>
      <c r="P42" s="175"/>
      <c r="Q42" s="199"/>
      <c r="R42" s="199"/>
      <c r="S42" s="199"/>
      <c r="T42" s="188"/>
      <c r="U42" s="175"/>
      <c r="V42" s="199"/>
      <c r="W42" s="195"/>
      <c r="X42" s="195"/>
      <c r="Y42" s="195"/>
      <c r="Z42" s="195"/>
      <c r="AA42" s="175"/>
      <c r="AB42" s="176">
        <v>9</v>
      </c>
      <c r="AC42" s="176" t="s">
        <v>710</v>
      </c>
      <c r="AD42" s="176" t="s">
        <v>720</v>
      </c>
      <c r="AE42" s="176" t="s">
        <v>503</v>
      </c>
      <c r="AF42" s="176" t="s">
        <v>504</v>
      </c>
    </row>
    <row r="43" spans="1:36" s="191" customFormat="1" x14ac:dyDescent="0.3">
      <c r="A43" s="196" t="s">
        <v>505</v>
      </c>
      <c r="B43" s="197" t="s">
        <v>506</v>
      </c>
      <c r="C43" s="216" t="s">
        <v>86</v>
      </c>
      <c r="D43" s="182" t="s">
        <v>86</v>
      </c>
      <c r="E43" s="183" t="s">
        <v>86</v>
      </c>
      <c r="F43" s="188">
        <v>0.05</v>
      </c>
      <c r="G43" s="193">
        <v>3.13</v>
      </c>
      <c r="H43" s="186">
        <v>3.1799999999999997</v>
      </c>
      <c r="I43" s="199"/>
      <c r="J43" s="188"/>
      <c r="K43" s="175"/>
      <c r="L43" s="188">
        <v>0.05</v>
      </c>
      <c r="M43" s="198">
        <v>3.08</v>
      </c>
      <c r="N43" s="188">
        <v>0.05</v>
      </c>
      <c r="O43" s="188">
        <v>3.1799999999999997</v>
      </c>
      <c r="P43" s="175"/>
      <c r="Q43" s="199"/>
      <c r="R43" s="199"/>
      <c r="S43" s="199"/>
      <c r="T43" s="188"/>
      <c r="U43" s="175"/>
      <c r="V43" s="199"/>
      <c r="W43" s="195"/>
      <c r="X43" s="195"/>
      <c r="Y43" s="195"/>
      <c r="Z43" s="195"/>
      <c r="AA43" s="175"/>
      <c r="AB43" s="176">
        <v>9</v>
      </c>
      <c r="AC43" s="176" t="s">
        <v>710</v>
      </c>
      <c r="AD43" s="176" t="s">
        <v>720</v>
      </c>
      <c r="AE43" s="176" t="s">
        <v>505</v>
      </c>
      <c r="AF43" s="176" t="s">
        <v>506</v>
      </c>
      <c r="AG43" s="176"/>
      <c r="AH43" s="176"/>
      <c r="AI43" s="176"/>
      <c r="AJ43" s="176"/>
    </row>
    <row r="44" spans="1:36" x14ac:dyDescent="0.3">
      <c r="A44" s="196" t="s">
        <v>169</v>
      </c>
      <c r="B44" s="197" t="s">
        <v>170</v>
      </c>
      <c r="C44" s="216" t="s">
        <v>86</v>
      </c>
      <c r="D44" s="182" t="s">
        <v>86</v>
      </c>
      <c r="E44" s="183" t="s">
        <v>86</v>
      </c>
      <c r="F44" s="188">
        <v>0.05</v>
      </c>
      <c r="G44" s="193">
        <v>1.31</v>
      </c>
      <c r="H44" s="186">
        <v>1.36</v>
      </c>
      <c r="I44" s="199"/>
      <c r="J44" s="188"/>
      <c r="K44" s="175"/>
      <c r="L44" s="188">
        <v>0.05</v>
      </c>
      <c r="M44" s="198">
        <v>1.26</v>
      </c>
      <c r="N44" s="188">
        <v>0.05</v>
      </c>
      <c r="O44" s="188">
        <v>1.36</v>
      </c>
      <c r="P44" s="175"/>
      <c r="Q44" s="199"/>
      <c r="R44" s="199"/>
      <c r="S44" s="199"/>
      <c r="T44" s="188"/>
      <c r="U44" s="175"/>
      <c r="V44" s="199"/>
      <c r="W44" s="195"/>
      <c r="X44" s="195"/>
      <c r="Y44" s="195"/>
      <c r="Z44" s="198"/>
      <c r="AA44" s="175"/>
      <c r="AB44" s="176">
        <v>9</v>
      </c>
      <c r="AC44" s="176" t="s">
        <v>710</v>
      </c>
      <c r="AD44" s="176" t="s">
        <v>170</v>
      </c>
      <c r="AE44" s="176" t="s">
        <v>169</v>
      </c>
      <c r="AF44" s="176" t="s">
        <v>170</v>
      </c>
    </row>
    <row r="45" spans="1:36" x14ac:dyDescent="0.3">
      <c r="A45" s="196" t="s">
        <v>7</v>
      </c>
      <c r="B45" s="197" t="s">
        <v>8</v>
      </c>
      <c r="C45" s="216" t="s">
        <v>83</v>
      </c>
      <c r="D45" s="182" t="s">
        <v>86</v>
      </c>
      <c r="E45" s="183" t="s">
        <v>83</v>
      </c>
      <c r="F45" s="188">
        <v>0.05</v>
      </c>
      <c r="G45" s="193">
        <v>0.65900000000000014</v>
      </c>
      <c r="H45" s="186">
        <v>0.70900000000000019</v>
      </c>
      <c r="I45" s="199"/>
      <c r="J45" s="188">
        <v>0.53</v>
      </c>
      <c r="K45" s="175"/>
      <c r="L45" s="188">
        <v>0.05</v>
      </c>
      <c r="M45" s="198">
        <v>0.6090000000000001</v>
      </c>
      <c r="N45" s="188">
        <v>0.05</v>
      </c>
      <c r="O45" s="188">
        <v>0.70900000000000019</v>
      </c>
      <c r="P45" s="175"/>
      <c r="Q45" s="199"/>
      <c r="R45" s="193">
        <v>0.48</v>
      </c>
      <c r="S45" s="193">
        <v>0.05</v>
      </c>
      <c r="T45" s="188">
        <v>0.53</v>
      </c>
      <c r="U45" s="175"/>
      <c r="V45" s="198">
        <v>1.7324999999999999</v>
      </c>
      <c r="W45" s="198">
        <v>0.05</v>
      </c>
      <c r="X45" s="198">
        <v>0.05</v>
      </c>
      <c r="Y45" s="198">
        <v>0.05</v>
      </c>
      <c r="Z45" s="198">
        <v>1.8825000000000001</v>
      </c>
      <c r="AA45" s="175"/>
      <c r="AB45" s="176">
        <v>1</v>
      </c>
      <c r="AC45" s="176" t="s">
        <v>700</v>
      </c>
      <c r="AD45" s="176" t="s">
        <v>702</v>
      </c>
      <c r="AE45" s="176" t="s">
        <v>7</v>
      </c>
      <c r="AF45" s="176" t="s">
        <v>8</v>
      </c>
    </row>
    <row r="46" spans="1:36" x14ac:dyDescent="0.3">
      <c r="A46" s="196" t="s">
        <v>13</v>
      </c>
      <c r="B46" s="197" t="s">
        <v>14</v>
      </c>
      <c r="C46" s="216" t="s">
        <v>83</v>
      </c>
      <c r="D46" s="182" t="s">
        <v>83</v>
      </c>
      <c r="E46" s="183" t="s">
        <v>83</v>
      </c>
      <c r="F46" s="188">
        <v>0.05</v>
      </c>
      <c r="G46" s="193">
        <v>0.65900000000000014</v>
      </c>
      <c r="H46" s="186">
        <v>0.70900000000000019</v>
      </c>
      <c r="I46" s="193">
        <v>0.4</v>
      </c>
      <c r="J46" s="188">
        <v>0.53</v>
      </c>
      <c r="K46" s="175"/>
      <c r="L46" s="188">
        <v>0.05</v>
      </c>
      <c r="M46" s="198">
        <v>0.6090000000000001</v>
      </c>
      <c r="N46" s="188">
        <v>0.05</v>
      </c>
      <c r="O46" s="188">
        <v>0.70900000000000019</v>
      </c>
      <c r="P46" s="175"/>
      <c r="Q46" s="193">
        <v>0.4</v>
      </c>
      <c r="R46" s="193">
        <v>0.48</v>
      </c>
      <c r="S46" s="193">
        <v>0.05</v>
      </c>
      <c r="T46" s="188">
        <v>0.53</v>
      </c>
      <c r="U46" s="175"/>
      <c r="V46" s="198">
        <v>1.8689999999999998</v>
      </c>
      <c r="W46" s="198">
        <v>0.05</v>
      </c>
      <c r="X46" s="198">
        <v>0.05</v>
      </c>
      <c r="Y46" s="198">
        <v>0.05</v>
      </c>
      <c r="Z46" s="198">
        <v>2.0189999999999997</v>
      </c>
      <c r="AA46" s="175"/>
      <c r="AB46" s="176">
        <v>1</v>
      </c>
      <c r="AC46" s="176" t="s">
        <v>700</v>
      </c>
      <c r="AD46" s="176" t="s">
        <v>702</v>
      </c>
      <c r="AE46" s="176" t="s">
        <v>13</v>
      </c>
      <c r="AF46" s="176" t="s">
        <v>14</v>
      </c>
    </row>
    <row r="47" spans="1:36" x14ac:dyDescent="0.3">
      <c r="A47" s="196" t="s">
        <v>507</v>
      </c>
      <c r="B47" s="197" t="s">
        <v>508</v>
      </c>
      <c r="C47" s="216" t="s">
        <v>86</v>
      </c>
      <c r="D47" s="182" t="s">
        <v>86</v>
      </c>
      <c r="E47" s="183" t="s">
        <v>86</v>
      </c>
      <c r="F47" s="188">
        <v>0.05</v>
      </c>
      <c r="G47" s="193">
        <v>3.13</v>
      </c>
      <c r="H47" s="186">
        <v>3.1799999999999997</v>
      </c>
      <c r="I47" s="199"/>
      <c r="J47" s="188"/>
      <c r="K47" s="175"/>
      <c r="L47" s="188">
        <v>0.05</v>
      </c>
      <c r="M47" s="198">
        <v>3.08</v>
      </c>
      <c r="N47" s="188">
        <v>0.05</v>
      </c>
      <c r="O47" s="188">
        <v>3.1799999999999997</v>
      </c>
      <c r="P47" s="175"/>
      <c r="Q47" s="199"/>
      <c r="R47" s="199"/>
      <c r="S47" s="199"/>
      <c r="T47" s="188"/>
      <c r="U47" s="175"/>
      <c r="V47" s="199"/>
      <c r="W47" s="195"/>
      <c r="X47" s="195"/>
      <c r="Y47" s="195"/>
      <c r="Z47" s="195"/>
      <c r="AA47" s="175"/>
      <c r="AB47" s="176">
        <v>9</v>
      </c>
      <c r="AC47" s="176" t="s">
        <v>710</v>
      </c>
      <c r="AD47" s="176" t="s">
        <v>722</v>
      </c>
      <c r="AE47" s="176" t="s">
        <v>507</v>
      </c>
      <c r="AF47" s="176" t="s">
        <v>508</v>
      </c>
    </row>
    <row r="48" spans="1:36" x14ac:dyDescent="0.3">
      <c r="A48" s="196" t="s">
        <v>3</v>
      </c>
      <c r="B48" s="197" t="s">
        <v>4</v>
      </c>
      <c r="C48" s="216" t="s">
        <v>83</v>
      </c>
      <c r="D48" s="182" t="s">
        <v>86</v>
      </c>
      <c r="E48" s="183" t="s">
        <v>83</v>
      </c>
      <c r="F48" s="188">
        <v>0.05</v>
      </c>
      <c r="G48" s="193">
        <v>0.65900000000000014</v>
      </c>
      <c r="H48" s="186">
        <v>0.70900000000000019</v>
      </c>
      <c r="I48" s="199"/>
      <c r="J48" s="188">
        <v>0.53</v>
      </c>
      <c r="K48" s="175"/>
      <c r="L48" s="188">
        <v>0.05</v>
      </c>
      <c r="M48" s="198">
        <v>0.6090000000000001</v>
      </c>
      <c r="N48" s="188">
        <v>0.05</v>
      </c>
      <c r="O48" s="188">
        <v>0.70900000000000019</v>
      </c>
      <c r="P48" s="175"/>
      <c r="Q48" s="199"/>
      <c r="R48" s="193">
        <v>0.48</v>
      </c>
      <c r="S48" s="193">
        <v>0.05</v>
      </c>
      <c r="T48" s="188">
        <v>0.53</v>
      </c>
      <c r="U48" s="175"/>
      <c r="V48" s="198">
        <v>1.7324999999999999</v>
      </c>
      <c r="W48" s="198">
        <v>0.05</v>
      </c>
      <c r="X48" s="198">
        <v>0.05</v>
      </c>
      <c r="Y48" s="198">
        <v>0.05</v>
      </c>
      <c r="Z48" s="198">
        <v>1.8825000000000001</v>
      </c>
      <c r="AA48" s="175"/>
      <c r="AB48" s="176">
        <v>1</v>
      </c>
      <c r="AC48" s="176" t="s">
        <v>700</v>
      </c>
      <c r="AD48" s="176" t="s">
        <v>702</v>
      </c>
      <c r="AE48" s="176" t="s">
        <v>3</v>
      </c>
      <c r="AF48" s="176" t="s">
        <v>4</v>
      </c>
    </row>
    <row r="49" spans="1:32" x14ac:dyDescent="0.3">
      <c r="A49" s="207" t="s">
        <v>177</v>
      </c>
      <c r="B49" s="208" t="s">
        <v>178</v>
      </c>
      <c r="C49" s="217" t="s">
        <v>86</v>
      </c>
      <c r="D49" s="210" t="s">
        <v>86</v>
      </c>
      <c r="E49" s="211" t="s">
        <v>86</v>
      </c>
      <c r="F49" s="188">
        <v>0.05</v>
      </c>
      <c r="G49" s="193">
        <v>1.9715000000000003</v>
      </c>
      <c r="H49" s="186">
        <v>2.0215000000000001</v>
      </c>
      <c r="I49" s="199"/>
      <c r="J49" s="188"/>
      <c r="K49" s="175"/>
      <c r="L49" s="188">
        <v>0.05</v>
      </c>
      <c r="M49" s="198">
        <v>1.9215000000000002</v>
      </c>
      <c r="N49" s="212">
        <v>0.05</v>
      </c>
      <c r="O49" s="188">
        <v>2.0215000000000001</v>
      </c>
      <c r="P49" s="175"/>
      <c r="Q49" s="199"/>
      <c r="R49" s="199"/>
      <c r="S49" s="199"/>
      <c r="T49" s="188"/>
      <c r="U49" s="175"/>
      <c r="V49" s="213"/>
      <c r="W49" s="214"/>
      <c r="X49" s="214"/>
      <c r="Y49" s="214"/>
      <c r="Z49" s="198"/>
      <c r="AA49" s="175"/>
      <c r="AB49" s="215">
        <v>9</v>
      </c>
      <c r="AC49" s="215" t="s">
        <v>710</v>
      </c>
      <c r="AD49" s="215" t="s">
        <v>178</v>
      </c>
      <c r="AE49" s="215" t="s">
        <v>177</v>
      </c>
      <c r="AF49" s="215" t="s">
        <v>178</v>
      </c>
    </row>
    <row r="50" spans="1:32" x14ac:dyDescent="0.3">
      <c r="A50" s="196" t="s">
        <v>15</v>
      </c>
      <c r="B50" s="197" t="s">
        <v>16</v>
      </c>
      <c r="C50" s="216" t="s">
        <v>83</v>
      </c>
      <c r="D50" s="182" t="s">
        <v>83</v>
      </c>
      <c r="E50" s="183" t="s">
        <v>83</v>
      </c>
      <c r="F50" s="188">
        <v>0.05</v>
      </c>
      <c r="G50" s="193">
        <v>0.65900000000000014</v>
      </c>
      <c r="H50" s="186">
        <v>0.70900000000000019</v>
      </c>
      <c r="I50" s="193">
        <v>0.4</v>
      </c>
      <c r="J50" s="188">
        <v>0.53</v>
      </c>
      <c r="K50" s="175"/>
      <c r="L50" s="188">
        <v>0.05</v>
      </c>
      <c r="M50" s="198">
        <v>0.6090000000000001</v>
      </c>
      <c r="N50" s="188">
        <v>0.05</v>
      </c>
      <c r="O50" s="188">
        <v>0.70900000000000019</v>
      </c>
      <c r="P50" s="175"/>
      <c r="Q50" s="193">
        <v>0.4</v>
      </c>
      <c r="R50" s="193">
        <v>0.48</v>
      </c>
      <c r="S50" s="193">
        <v>0.05</v>
      </c>
      <c r="T50" s="188">
        <v>0.53</v>
      </c>
      <c r="U50" s="175"/>
      <c r="V50" s="198">
        <v>1.8689999999999998</v>
      </c>
      <c r="W50" s="198">
        <v>0.05</v>
      </c>
      <c r="X50" s="198">
        <v>0.05</v>
      </c>
      <c r="Y50" s="198">
        <v>0.05</v>
      </c>
      <c r="Z50" s="198">
        <v>2.0189999999999997</v>
      </c>
      <c r="AA50" s="175"/>
      <c r="AB50" s="176">
        <v>1</v>
      </c>
      <c r="AC50" s="176" t="s">
        <v>700</v>
      </c>
      <c r="AD50" s="176" t="s">
        <v>702</v>
      </c>
      <c r="AE50" s="176" t="s">
        <v>15</v>
      </c>
      <c r="AF50" s="176" t="s">
        <v>16</v>
      </c>
    </row>
    <row r="51" spans="1:32" x14ac:dyDescent="0.3">
      <c r="A51" s="196" t="s">
        <v>5</v>
      </c>
      <c r="B51" s="197" t="s">
        <v>6</v>
      </c>
      <c r="C51" s="216" t="s">
        <v>83</v>
      </c>
      <c r="D51" s="182" t="s">
        <v>86</v>
      </c>
      <c r="E51" s="183" t="s">
        <v>83</v>
      </c>
      <c r="F51" s="188">
        <v>0.05</v>
      </c>
      <c r="G51" s="193">
        <v>0.65900000000000014</v>
      </c>
      <c r="H51" s="186">
        <v>0.70900000000000019</v>
      </c>
      <c r="I51" s="199"/>
      <c r="J51" s="188">
        <v>0.53</v>
      </c>
      <c r="K51" s="175"/>
      <c r="L51" s="188">
        <v>0.05</v>
      </c>
      <c r="M51" s="198">
        <v>0.6090000000000001</v>
      </c>
      <c r="N51" s="188">
        <v>0.05</v>
      </c>
      <c r="O51" s="188">
        <v>0.70900000000000019</v>
      </c>
      <c r="P51" s="175"/>
      <c r="Q51" s="199"/>
      <c r="R51" s="193">
        <v>0.48</v>
      </c>
      <c r="S51" s="193">
        <v>0.05</v>
      </c>
      <c r="T51" s="188">
        <v>0.53</v>
      </c>
      <c r="U51" s="175"/>
      <c r="V51" s="198">
        <v>1.7324999999999999</v>
      </c>
      <c r="W51" s="198">
        <v>0.05</v>
      </c>
      <c r="X51" s="198">
        <v>0.05</v>
      </c>
      <c r="Y51" s="198">
        <v>0.05</v>
      </c>
      <c r="Z51" s="198">
        <v>1.8825000000000001</v>
      </c>
      <c r="AA51" s="175"/>
      <c r="AB51" s="176">
        <v>1</v>
      </c>
      <c r="AC51" s="176" t="s">
        <v>700</v>
      </c>
      <c r="AD51" s="176" t="s">
        <v>702</v>
      </c>
      <c r="AE51" s="176" t="s">
        <v>5</v>
      </c>
      <c r="AF51" s="176" t="s">
        <v>6</v>
      </c>
    </row>
    <row r="52" spans="1:32" x14ac:dyDescent="0.3">
      <c r="A52" s="196" t="s">
        <v>9</v>
      </c>
      <c r="B52" s="197" t="s">
        <v>10</v>
      </c>
      <c r="C52" s="216" t="s">
        <v>83</v>
      </c>
      <c r="D52" s="182" t="s">
        <v>83</v>
      </c>
      <c r="E52" s="183" t="s">
        <v>83</v>
      </c>
      <c r="F52" s="188">
        <v>0.05</v>
      </c>
      <c r="G52" s="193">
        <v>0.65900000000000014</v>
      </c>
      <c r="H52" s="186">
        <v>0.70900000000000019</v>
      </c>
      <c r="I52" s="193">
        <v>0.4</v>
      </c>
      <c r="J52" s="188">
        <v>0.53</v>
      </c>
      <c r="K52" s="175"/>
      <c r="L52" s="188">
        <v>0.05</v>
      </c>
      <c r="M52" s="198">
        <v>0.6090000000000001</v>
      </c>
      <c r="N52" s="188">
        <v>0.05</v>
      </c>
      <c r="O52" s="188">
        <v>0.70900000000000019</v>
      </c>
      <c r="P52" s="175"/>
      <c r="Q52" s="193">
        <v>0.4</v>
      </c>
      <c r="R52" s="193">
        <v>0.48</v>
      </c>
      <c r="S52" s="193">
        <v>0.05</v>
      </c>
      <c r="T52" s="188">
        <v>0.53</v>
      </c>
      <c r="U52" s="175"/>
      <c r="V52" s="198">
        <v>1.8689999999999998</v>
      </c>
      <c r="W52" s="198">
        <v>0.05</v>
      </c>
      <c r="X52" s="198">
        <v>0.05</v>
      </c>
      <c r="Y52" s="198">
        <v>0.05</v>
      </c>
      <c r="Z52" s="198">
        <v>2.0189999999999997</v>
      </c>
      <c r="AA52" s="175"/>
      <c r="AB52" s="176">
        <v>1</v>
      </c>
      <c r="AC52" s="176" t="s">
        <v>700</v>
      </c>
      <c r="AD52" s="176" t="s">
        <v>702</v>
      </c>
      <c r="AE52" s="176" t="s">
        <v>9</v>
      </c>
      <c r="AF52" s="176" t="s">
        <v>10</v>
      </c>
    </row>
    <row r="53" spans="1:32" x14ac:dyDescent="0.3">
      <c r="A53" s="196" t="s">
        <v>139</v>
      </c>
      <c r="B53" s="197" t="s">
        <v>140</v>
      </c>
      <c r="C53" s="216" t="s">
        <v>83</v>
      </c>
      <c r="D53" s="182" t="s">
        <v>86</v>
      </c>
      <c r="E53" s="183" t="s">
        <v>83</v>
      </c>
      <c r="F53" s="188">
        <v>0.05</v>
      </c>
      <c r="G53" s="193">
        <v>0.65900000000000014</v>
      </c>
      <c r="H53" s="186">
        <v>0.70900000000000019</v>
      </c>
      <c r="I53" s="199"/>
      <c r="J53" s="188">
        <v>0.53</v>
      </c>
      <c r="K53" s="175"/>
      <c r="L53" s="188">
        <v>0.05</v>
      </c>
      <c r="M53" s="198">
        <v>0.6090000000000001</v>
      </c>
      <c r="N53" s="188">
        <v>0.05</v>
      </c>
      <c r="O53" s="188">
        <v>0.70900000000000019</v>
      </c>
      <c r="P53" s="175"/>
      <c r="Q53" s="199"/>
      <c r="R53" s="193">
        <v>0.48</v>
      </c>
      <c r="S53" s="193">
        <v>0.05</v>
      </c>
      <c r="T53" s="188">
        <v>0.53</v>
      </c>
      <c r="U53" s="175"/>
      <c r="V53" s="198">
        <v>1.7324999999999999</v>
      </c>
      <c r="W53" s="198">
        <v>0.05</v>
      </c>
      <c r="X53" s="198">
        <v>0.05</v>
      </c>
      <c r="Y53" s="198">
        <v>0.05</v>
      </c>
      <c r="Z53" s="198">
        <v>1.8825000000000001</v>
      </c>
      <c r="AA53" s="175"/>
      <c r="AB53" s="176">
        <v>1</v>
      </c>
      <c r="AC53" s="176" t="s">
        <v>700</v>
      </c>
      <c r="AD53" s="176" t="s">
        <v>702</v>
      </c>
      <c r="AE53" s="176" t="s">
        <v>139</v>
      </c>
      <c r="AF53" s="176" t="s">
        <v>140</v>
      </c>
    </row>
    <row r="54" spans="1:32" x14ac:dyDescent="0.3">
      <c r="A54" s="196" t="s">
        <v>143</v>
      </c>
      <c r="B54" s="197" t="s">
        <v>144</v>
      </c>
      <c r="C54" s="216" t="s">
        <v>83</v>
      </c>
      <c r="D54" s="182" t="s">
        <v>83</v>
      </c>
      <c r="E54" s="183" t="s">
        <v>83</v>
      </c>
      <c r="F54" s="188">
        <v>0.05</v>
      </c>
      <c r="G54" s="193">
        <v>0.65900000000000014</v>
      </c>
      <c r="H54" s="186">
        <v>0.70900000000000019</v>
      </c>
      <c r="I54" s="193">
        <v>0.4</v>
      </c>
      <c r="J54" s="188">
        <v>0.53</v>
      </c>
      <c r="K54" s="175"/>
      <c r="L54" s="188">
        <v>0.05</v>
      </c>
      <c r="M54" s="198">
        <v>0.6090000000000001</v>
      </c>
      <c r="N54" s="188">
        <v>0.05</v>
      </c>
      <c r="O54" s="188">
        <v>0.70900000000000019</v>
      </c>
      <c r="P54" s="175"/>
      <c r="Q54" s="193">
        <v>0.4</v>
      </c>
      <c r="R54" s="193">
        <v>0.48</v>
      </c>
      <c r="S54" s="193">
        <v>0.05</v>
      </c>
      <c r="T54" s="188">
        <v>0.53</v>
      </c>
      <c r="U54" s="175"/>
      <c r="V54" s="198">
        <v>1.8689999999999998</v>
      </c>
      <c r="W54" s="198">
        <v>0.05</v>
      </c>
      <c r="X54" s="198">
        <v>0.05</v>
      </c>
      <c r="Y54" s="198">
        <v>0.05</v>
      </c>
      <c r="Z54" s="198">
        <v>2.0189999999999997</v>
      </c>
      <c r="AA54" s="175"/>
      <c r="AB54" s="176">
        <v>1</v>
      </c>
      <c r="AC54" s="176" t="s">
        <v>700</v>
      </c>
      <c r="AD54" s="176" t="s">
        <v>703</v>
      </c>
      <c r="AE54" s="176" t="s">
        <v>143</v>
      </c>
      <c r="AF54" s="176" t="s">
        <v>144</v>
      </c>
    </row>
    <row r="55" spans="1:32" x14ac:dyDescent="0.3">
      <c r="A55" s="196" t="s">
        <v>185</v>
      </c>
      <c r="B55" s="197" t="s">
        <v>186</v>
      </c>
      <c r="C55" s="216" t="s">
        <v>86</v>
      </c>
      <c r="D55" s="182" t="s">
        <v>86</v>
      </c>
      <c r="E55" s="183" t="s">
        <v>86</v>
      </c>
      <c r="F55" s="188">
        <v>0.05</v>
      </c>
      <c r="G55" s="193">
        <v>1.9715000000000003</v>
      </c>
      <c r="H55" s="186">
        <v>2.0215000000000001</v>
      </c>
      <c r="I55" s="199"/>
      <c r="J55" s="188"/>
      <c r="K55" s="175"/>
      <c r="L55" s="188">
        <v>0.05</v>
      </c>
      <c r="M55" s="198">
        <v>1.9215000000000002</v>
      </c>
      <c r="N55" s="188">
        <v>0.05</v>
      </c>
      <c r="O55" s="188">
        <v>2.0215000000000001</v>
      </c>
      <c r="P55" s="175"/>
      <c r="Q55" s="199"/>
      <c r="R55" s="199"/>
      <c r="S55" s="199"/>
      <c r="T55" s="188"/>
      <c r="U55" s="175"/>
      <c r="V55" s="199"/>
      <c r="W55" s="195"/>
      <c r="X55" s="195"/>
      <c r="Y55" s="195"/>
      <c r="Z55" s="198"/>
      <c r="AA55" s="175"/>
      <c r="AB55" s="176">
        <v>9</v>
      </c>
      <c r="AC55" s="176" t="s">
        <v>710</v>
      </c>
      <c r="AD55" s="176" t="s">
        <v>732</v>
      </c>
      <c r="AE55" s="176" t="s">
        <v>185</v>
      </c>
      <c r="AF55" s="176" t="s">
        <v>186</v>
      </c>
    </row>
    <row r="56" spans="1:32" x14ac:dyDescent="0.3">
      <c r="A56" s="196" t="s">
        <v>187</v>
      </c>
      <c r="B56" s="197" t="s">
        <v>188</v>
      </c>
      <c r="C56" s="216" t="s">
        <v>86</v>
      </c>
      <c r="D56" s="182" t="s">
        <v>86</v>
      </c>
      <c r="E56" s="183" t="s">
        <v>86</v>
      </c>
      <c r="F56" s="188">
        <v>0.05</v>
      </c>
      <c r="G56" s="193">
        <v>1.6355000000000002</v>
      </c>
      <c r="H56" s="186">
        <v>1.6855000000000002</v>
      </c>
      <c r="I56" s="199"/>
      <c r="J56" s="188"/>
      <c r="K56" s="175"/>
      <c r="L56" s="188">
        <v>0.05</v>
      </c>
      <c r="M56" s="198">
        <v>1.5855000000000001</v>
      </c>
      <c r="N56" s="188">
        <v>0.05</v>
      </c>
      <c r="O56" s="188">
        <v>1.6855000000000002</v>
      </c>
      <c r="P56" s="175"/>
      <c r="Q56" s="199"/>
      <c r="R56" s="199"/>
      <c r="S56" s="199"/>
      <c r="T56" s="188"/>
      <c r="U56" s="175"/>
      <c r="V56" s="199"/>
      <c r="W56" s="195"/>
      <c r="X56" s="195"/>
      <c r="Y56" s="195"/>
      <c r="Z56" s="198"/>
      <c r="AA56" s="175"/>
      <c r="AB56" s="176">
        <v>9</v>
      </c>
      <c r="AC56" s="176" t="s">
        <v>710</v>
      </c>
      <c r="AD56" s="176" t="s">
        <v>732</v>
      </c>
      <c r="AE56" s="176" t="s">
        <v>187</v>
      </c>
      <c r="AF56" s="176" t="s">
        <v>188</v>
      </c>
    </row>
    <row r="57" spans="1:32" x14ac:dyDescent="0.3">
      <c r="A57" s="196" t="s">
        <v>75</v>
      </c>
      <c r="B57" s="197" t="s">
        <v>76</v>
      </c>
      <c r="C57" s="216" t="s">
        <v>86</v>
      </c>
      <c r="D57" s="182" t="s">
        <v>83</v>
      </c>
      <c r="E57" s="183" t="s">
        <v>86</v>
      </c>
      <c r="F57" s="188">
        <v>0.05</v>
      </c>
      <c r="G57" s="193">
        <v>1.6355000000000002</v>
      </c>
      <c r="H57" s="186">
        <v>1.6855000000000002</v>
      </c>
      <c r="I57" s="193">
        <v>0.73</v>
      </c>
      <c r="J57" s="188"/>
      <c r="K57" s="175"/>
      <c r="L57" s="188">
        <v>0.05</v>
      </c>
      <c r="M57" s="198">
        <v>1.5855000000000001</v>
      </c>
      <c r="N57" s="188">
        <v>0.05</v>
      </c>
      <c r="O57" s="188">
        <v>1.6855000000000002</v>
      </c>
      <c r="P57" s="175"/>
      <c r="Q57" s="193">
        <v>0.73</v>
      </c>
      <c r="R57" s="199"/>
      <c r="S57" s="199"/>
      <c r="T57" s="188"/>
      <c r="U57" s="175"/>
      <c r="V57" s="199"/>
      <c r="W57" s="195"/>
      <c r="X57" s="195"/>
      <c r="Y57" s="195"/>
      <c r="Z57" s="198"/>
      <c r="AA57" s="175"/>
      <c r="AB57" s="176">
        <v>9</v>
      </c>
      <c r="AC57" s="176" t="s">
        <v>710</v>
      </c>
      <c r="AD57" s="176" t="s">
        <v>732</v>
      </c>
      <c r="AE57" s="176" t="s">
        <v>75</v>
      </c>
      <c r="AF57" s="176" t="s">
        <v>76</v>
      </c>
    </row>
    <row r="58" spans="1:32" x14ac:dyDescent="0.3">
      <c r="A58" s="196" t="s">
        <v>189</v>
      </c>
      <c r="B58" s="197" t="s">
        <v>190</v>
      </c>
      <c r="C58" s="216" t="s">
        <v>86</v>
      </c>
      <c r="D58" s="182" t="s">
        <v>83</v>
      </c>
      <c r="E58" s="183" t="s">
        <v>86</v>
      </c>
      <c r="F58" s="188">
        <v>0.05</v>
      </c>
      <c r="G58" s="193">
        <v>1.9715000000000003</v>
      </c>
      <c r="H58" s="186">
        <v>2.0215000000000001</v>
      </c>
      <c r="I58" s="193">
        <v>0.73</v>
      </c>
      <c r="J58" s="188"/>
      <c r="K58" s="175"/>
      <c r="L58" s="188">
        <v>0.05</v>
      </c>
      <c r="M58" s="198">
        <v>1.9215000000000002</v>
      </c>
      <c r="N58" s="188">
        <v>0.05</v>
      </c>
      <c r="O58" s="188">
        <v>2.0215000000000001</v>
      </c>
      <c r="P58" s="175"/>
      <c r="Q58" s="193">
        <v>0.73</v>
      </c>
      <c r="R58" s="199"/>
      <c r="S58" s="199"/>
      <c r="T58" s="188"/>
      <c r="U58" s="175"/>
      <c r="V58" s="199"/>
      <c r="W58" s="195"/>
      <c r="X58" s="195"/>
      <c r="Y58" s="195"/>
      <c r="Z58" s="198"/>
      <c r="AA58" s="175"/>
      <c r="AB58" s="176">
        <v>9</v>
      </c>
      <c r="AC58" s="176" t="s">
        <v>710</v>
      </c>
      <c r="AD58" s="176" t="s">
        <v>732</v>
      </c>
      <c r="AE58" s="176" t="s">
        <v>189</v>
      </c>
      <c r="AF58" s="176" t="s">
        <v>190</v>
      </c>
    </row>
    <row r="59" spans="1:32" x14ac:dyDescent="0.3">
      <c r="A59" s="196" t="s">
        <v>191</v>
      </c>
      <c r="B59" s="197" t="s">
        <v>192</v>
      </c>
      <c r="C59" s="216" t="s">
        <v>86</v>
      </c>
      <c r="D59" s="182" t="s">
        <v>86</v>
      </c>
      <c r="E59" s="183" t="s">
        <v>86</v>
      </c>
      <c r="F59" s="188">
        <v>0.05</v>
      </c>
      <c r="G59" s="193">
        <v>1.6355000000000002</v>
      </c>
      <c r="H59" s="186">
        <v>1.6855000000000002</v>
      </c>
      <c r="I59" s="199"/>
      <c r="J59" s="188"/>
      <c r="K59" s="175"/>
      <c r="L59" s="188">
        <v>0.05</v>
      </c>
      <c r="M59" s="198">
        <v>1.5855000000000001</v>
      </c>
      <c r="N59" s="188">
        <v>0.05</v>
      </c>
      <c r="O59" s="188">
        <v>1.6855000000000002</v>
      </c>
      <c r="P59" s="175"/>
      <c r="Q59" s="199"/>
      <c r="R59" s="199"/>
      <c r="S59" s="199"/>
      <c r="T59" s="188"/>
      <c r="U59" s="175"/>
      <c r="V59" s="199"/>
      <c r="W59" s="195"/>
      <c r="X59" s="195"/>
      <c r="Y59" s="195"/>
      <c r="Z59" s="198"/>
      <c r="AA59" s="175"/>
      <c r="AB59" s="176">
        <v>9</v>
      </c>
      <c r="AC59" s="176" t="s">
        <v>710</v>
      </c>
      <c r="AD59" s="176" t="s">
        <v>732</v>
      </c>
      <c r="AE59" s="176" t="s">
        <v>191</v>
      </c>
      <c r="AF59" s="176" t="s">
        <v>192</v>
      </c>
    </row>
    <row r="60" spans="1:32" x14ac:dyDescent="0.3">
      <c r="A60" s="196" t="s">
        <v>519</v>
      </c>
      <c r="B60" s="197" t="s">
        <v>520</v>
      </c>
      <c r="C60" s="216" t="s">
        <v>86</v>
      </c>
      <c r="D60" s="182" t="s">
        <v>83</v>
      </c>
      <c r="E60" s="183" t="s">
        <v>83</v>
      </c>
      <c r="F60" s="188">
        <v>0.05</v>
      </c>
      <c r="G60" s="193">
        <v>1.0370000000000001</v>
      </c>
      <c r="H60" s="186">
        <v>1.0870000000000002</v>
      </c>
      <c r="I60" s="193">
        <v>0.4</v>
      </c>
      <c r="J60" s="188">
        <v>0.84000000000000008</v>
      </c>
      <c r="K60" s="175"/>
      <c r="L60" s="188">
        <v>0.05</v>
      </c>
      <c r="M60" s="198">
        <v>0.9870000000000001</v>
      </c>
      <c r="N60" s="188">
        <v>0.05</v>
      </c>
      <c r="O60" s="188">
        <v>1.0870000000000002</v>
      </c>
      <c r="P60" s="175"/>
      <c r="Q60" s="193">
        <v>0.4</v>
      </c>
      <c r="R60" s="193">
        <v>0.79</v>
      </c>
      <c r="S60" s="193">
        <v>0.05</v>
      </c>
      <c r="T60" s="188">
        <v>0.84000000000000008</v>
      </c>
      <c r="U60" s="175"/>
      <c r="V60" s="199"/>
      <c r="W60" s="195"/>
      <c r="X60" s="195"/>
      <c r="Y60" s="195"/>
      <c r="Z60" s="195"/>
      <c r="AA60" s="175"/>
      <c r="AB60" s="176">
        <v>9</v>
      </c>
      <c r="AC60" s="176" t="s">
        <v>710</v>
      </c>
      <c r="AD60" s="176" t="s">
        <v>703</v>
      </c>
      <c r="AE60" s="176" t="s">
        <v>519</v>
      </c>
      <c r="AF60" s="176" t="s">
        <v>520</v>
      </c>
    </row>
    <row r="61" spans="1:32" x14ac:dyDescent="0.3">
      <c r="A61" s="196" t="s">
        <v>19</v>
      </c>
      <c r="B61" s="197" t="s">
        <v>20</v>
      </c>
      <c r="C61" s="216" t="s">
        <v>83</v>
      </c>
      <c r="D61" s="182" t="s">
        <v>83</v>
      </c>
      <c r="E61" s="183" t="s">
        <v>83</v>
      </c>
      <c r="F61" s="188">
        <v>0.05</v>
      </c>
      <c r="G61" s="193">
        <v>0.65900000000000014</v>
      </c>
      <c r="H61" s="186">
        <v>0.70900000000000019</v>
      </c>
      <c r="I61" s="193">
        <v>0.4</v>
      </c>
      <c r="J61" s="188">
        <v>0.61</v>
      </c>
      <c r="K61" s="175"/>
      <c r="L61" s="188">
        <v>0.05</v>
      </c>
      <c r="M61" s="198">
        <v>0.6090000000000001</v>
      </c>
      <c r="N61" s="188">
        <v>0.05</v>
      </c>
      <c r="O61" s="188">
        <v>0.70900000000000019</v>
      </c>
      <c r="P61" s="175"/>
      <c r="Q61" s="193">
        <v>0.4</v>
      </c>
      <c r="R61" s="193">
        <v>0.56000000000000005</v>
      </c>
      <c r="S61" s="193">
        <v>0.05</v>
      </c>
      <c r="T61" s="188">
        <v>0.61</v>
      </c>
      <c r="U61" s="175"/>
      <c r="V61" s="198">
        <v>2</v>
      </c>
      <c r="W61" s="198">
        <v>0.05</v>
      </c>
      <c r="X61" s="198">
        <v>0.05</v>
      </c>
      <c r="Y61" s="198">
        <v>0.05</v>
      </c>
      <c r="Z61" s="198">
        <v>2.15</v>
      </c>
      <c r="AA61" s="175"/>
      <c r="AB61" s="176">
        <v>1</v>
      </c>
      <c r="AC61" s="176" t="s">
        <v>700</v>
      </c>
      <c r="AD61" s="176" t="s">
        <v>704</v>
      </c>
      <c r="AE61" s="176" t="s">
        <v>19</v>
      </c>
      <c r="AF61" s="176" t="s">
        <v>20</v>
      </c>
    </row>
    <row r="62" spans="1:32" x14ac:dyDescent="0.3">
      <c r="A62" s="196" t="s">
        <v>193</v>
      </c>
      <c r="B62" s="197" t="s">
        <v>194</v>
      </c>
      <c r="C62" s="216" t="s">
        <v>86</v>
      </c>
      <c r="D62" s="182" t="s">
        <v>86</v>
      </c>
      <c r="E62" s="183" t="s">
        <v>86</v>
      </c>
      <c r="F62" s="188">
        <v>0.05</v>
      </c>
      <c r="G62" s="193">
        <v>1.9715000000000003</v>
      </c>
      <c r="H62" s="186">
        <v>2.0215000000000001</v>
      </c>
      <c r="I62" s="199"/>
      <c r="J62" s="188"/>
      <c r="K62" s="175"/>
      <c r="L62" s="188">
        <v>0.05</v>
      </c>
      <c r="M62" s="198">
        <v>1.9215000000000002</v>
      </c>
      <c r="N62" s="188">
        <v>0.05</v>
      </c>
      <c r="O62" s="188">
        <v>2.0215000000000001</v>
      </c>
      <c r="P62" s="175"/>
      <c r="Q62" s="199"/>
      <c r="R62" s="199"/>
      <c r="S62" s="199"/>
      <c r="T62" s="188"/>
      <c r="U62" s="175"/>
      <c r="V62" s="199"/>
      <c r="W62" s="195"/>
      <c r="X62" s="195"/>
      <c r="Y62" s="195"/>
      <c r="Z62" s="198"/>
      <c r="AA62" s="175"/>
      <c r="AB62" s="176">
        <v>9</v>
      </c>
      <c r="AC62" s="176" t="s">
        <v>710</v>
      </c>
      <c r="AD62" s="176" t="s">
        <v>733</v>
      </c>
      <c r="AE62" s="176" t="s">
        <v>193</v>
      </c>
      <c r="AF62" s="176" t="s">
        <v>194</v>
      </c>
    </row>
    <row r="63" spans="1:32" x14ac:dyDescent="0.3">
      <c r="A63" s="196" t="s">
        <v>195</v>
      </c>
      <c r="B63" s="197" t="s">
        <v>196</v>
      </c>
      <c r="C63" s="216" t="s">
        <v>86</v>
      </c>
      <c r="D63" s="182" t="s">
        <v>86</v>
      </c>
      <c r="E63" s="183" t="s">
        <v>86</v>
      </c>
      <c r="F63" s="188">
        <v>0.05</v>
      </c>
      <c r="G63" s="193">
        <v>1.6355000000000002</v>
      </c>
      <c r="H63" s="186">
        <v>1.6855000000000002</v>
      </c>
      <c r="I63" s="199"/>
      <c r="J63" s="188"/>
      <c r="K63" s="175"/>
      <c r="L63" s="188">
        <v>0.05</v>
      </c>
      <c r="M63" s="198">
        <v>1.5855000000000001</v>
      </c>
      <c r="N63" s="188">
        <v>0.05</v>
      </c>
      <c r="O63" s="188">
        <v>1.6855000000000002</v>
      </c>
      <c r="P63" s="175"/>
      <c r="Q63" s="199"/>
      <c r="R63" s="199"/>
      <c r="S63" s="199"/>
      <c r="T63" s="188"/>
      <c r="U63" s="175"/>
      <c r="V63" s="199"/>
      <c r="W63" s="195"/>
      <c r="X63" s="195"/>
      <c r="Y63" s="195"/>
      <c r="Z63" s="198"/>
      <c r="AA63" s="175"/>
      <c r="AB63" s="176">
        <v>9</v>
      </c>
      <c r="AC63" s="176" t="s">
        <v>710</v>
      </c>
      <c r="AD63" s="176" t="s">
        <v>733</v>
      </c>
      <c r="AE63" s="176" t="s">
        <v>195</v>
      </c>
      <c r="AF63" s="176" t="s">
        <v>196</v>
      </c>
    </row>
    <row r="64" spans="1:32" x14ac:dyDescent="0.3">
      <c r="A64" s="196" t="s">
        <v>197</v>
      </c>
      <c r="B64" s="197" t="s">
        <v>198</v>
      </c>
      <c r="C64" s="216" t="s">
        <v>86</v>
      </c>
      <c r="D64" s="182" t="s">
        <v>86</v>
      </c>
      <c r="E64" s="183" t="s">
        <v>86</v>
      </c>
      <c r="F64" s="188">
        <v>0.05</v>
      </c>
      <c r="G64" s="193">
        <v>1.9715000000000003</v>
      </c>
      <c r="H64" s="186">
        <v>2.0215000000000001</v>
      </c>
      <c r="I64" s="199"/>
      <c r="J64" s="188"/>
      <c r="K64" s="175"/>
      <c r="L64" s="188">
        <v>0.05</v>
      </c>
      <c r="M64" s="198">
        <v>1.9215000000000002</v>
      </c>
      <c r="N64" s="188">
        <v>0.05</v>
      </c>
      <c r="O64" s="188">
        <v>2.0215000000000001</v>
      </c>
      <c r="P64" s="175"/>
      <c r="Q64" s="199"/>
      <c r="R64" s="199"/>
      <c r="S64" s="199"/>
      <c r="T64" s="188"/>
      <c r="U64" s="175"/>
      <c r="V64" s="199"/>
      <c r="W64" s="195"/>
      <c r="X64" s="195"/>
      <c r="Y64" s="195"/>
      <c r="Z64" s="198"/>
      <c r="AA64" s="175"/>
      <c r="AB64" s="176">
        <v>9</v>
      </c>
      <c r="AC64" s="176" t="s">
        <v>710</v>
      </c>
      <c r="AD64" s="176" t="s">
        <v>733</v>
      </c>
      <c r="AE64" s="176" t="s">
        <v>197</v>
      </c>
      <c r="AF64" s="176" t="s">
        <v>198</v>
      </c>
    </row>
    <row r="65" spans="1:32" x14ac:dyDescent="0.3">
      <c r="A65" s="196" t="s">
        <v>199</v>
      </c>
      <c r="B65" s="197" t="s">
        <v>200</v>
      </c>
      <c r="C65" s="216" t="s">
        <v>86</v>
      </c>
      <c r="D65" s="182" t="s">
        <v>86</v>
      </c>
      <c r="E65" s="183" t="s">
        <v>86</v>
      </c>
      <c r="F65" s="188">
        <v>0.05</v>
      </c>
      <c r="G65" s="193">
        <v>1.9715000000000003</v>
      </c>
      <c r="H65" s="186">
        <v>2.0215000000000001</v>
      </c>
      <c r="I65" s="199"/>
      <c r="J65" s="188"/>
      <c r="K65" s="175"/>
      <c r="L65" s="188">
        <v>0.05</v>
      </c>
      <c r="M65" s="198">
        <v>1.9215000000000002</v>
      </c>
      <c r="N65" s="188">
        <v>0.05</v>
      </c>
      <c r="O65" s="188">
        <v>2.0215000000000001</v>
      </c>
      <c r="P65" s="175"/>
      <c r="Q65" s="199"/>
      <c r="R65" s="199"/>
      <c r="S65" s="199"/>
      <c r="T65" s="188"/>
      <c r="U65" s="175"/>
      <c r="V65" s="199"/>
      <c r="W65" s="195"/>
      <c r="X65" s="195"/>
      <c r="Y65" s="195"/>
      <c r="Z65" s="198"/>
      <c r="AA65" s="175"/>
      <c r="AB65" s="176">
        <v>9</v>
      </c>
      <c r="AC65" s="176" t="s">
        <v>710</v>
      </c>
      <c r="AD65" s="176" t="s">
        <v>200</v>
      </c>
      <c r="AE65" s="176" t="s">
        <v>199</v>
      </c>
      <c r="AF65" s="176" t="s">
        <v>200</v>
      </c>
    </row>
    <row r="66" spans="1:32" x14ac:dyDescent="0.3">
      <c r="A66" s="196" t="s">
        <v>81</v>
      </c>
      <c r="B66" s="197" t="s">
        <v>82</v>
      </c>
      <c r="C66" s="216" t="s">
        <v>86</v>
      </c>
      <c r="D66" s="182" t="s">
        <v>86</v>
      </c>
      <c r="E66" s="183" t="s">
        <v>86</v>
      </c>
      <c r="F66" s="188">
        <v>0.05</v>
      </c>
      <c r="G66" s="193">
        <v>1.31</v>
      </c>
      <c r="H66" s="186">
        <v>1.36</v>
      </c>
      <c r="I66" s="199"/>
      <c r="J66" s="188"/>
      <c r="K66" s="175"/>
      <c r="L66" s="188">
        <v>0.05</v>
      </c>
      <c r="M66" s="198">
        <v>1.26</v>
      </c>
      <c r="N66" s="188">
        <v>0.05</v>
      </c>
      <c r="O66" s="188">
        <v>1.36</v>
      </c>
      <c r="P66" s="175"/>
      <c r="Q66" s="199"/>
      <c r="R66" s="199"/>
      <c r="S66" s="199"/>
      <c r="T66" s="188"/>
      <c r="U66" s="175"/>
      <c r="V66" s="199"/>
      <c r="W66" s="195"/>
      <c r="X66" s="195"/>
      <c r="Y66" s="195"/>
      <c r="Z66" s="198"/>
      <c r="AA66" s="175"/>
      <c r="AB66" s="176">
        <v>9</v>
      </c>
      <c r="AC66" s="176" t="s">
        <v>710</v>
      </c>
      <c r="AD66" s="176" t="s">
        <v>82</v>
      </c>
      <c r="AE66" s="176" t="s">
        <v>81</v>
      </c>
      <c r="AF66" s="176" t="s">
        <v>82</v>
      </c>
    </row>
    <row r="67" spans="1:32" x14ac:dyDescent="0.3">
      <c r="A67" s="196" t="s">
        <v>201</v>
      </c>
      <c r="B67" s="197" t="s">
        <v>202</v>
      </c>
      <c r="C67" s="216" t="s">
        <v>86</v>
      </c>
      <c r="D67" s="182" t="s">
        <v>86</v>
      </c>
      <c r="E67" s="183" t="s">
        <v>86</v>
      </c>
      <c r="F67" s="188">
        <v>0.05</v>
      </c>
      <c r="G67" s="193">
        <v>2.1999999999999997</v>
      </c>
      <c r="H67" s="186">
        <v>2.2499999999999996</v>
      </c>
      <c r="I67" s="199"/>
      <c r="J67" s="188"/>
      <c r="K67" s="175"/>
      <c r="L67" s="188">
        <v>0.05</v>
      </c>
      <c r="M67" s="186">
        <v>2.15</v>
      </c>
      <c r="N67" s="188">
        <v>0.05</v>
      </c>
      <c r="O67" s="188">
        <v>2.2499999999999996</v>
      </c>
      <c r="P67" s="175"/>
      <c r="Q67" s="199"/>
      <c r="R67" s="199"/>
      <c r="S67" s="199"/>
      <c r="T67" s="188"/>
      <c r="U67" s="175"/>
      <c r="V67" s="199"/>
      <c r="W67" s="195"/>
      <c r="X67" s="195"/>
      <c r="Y67" s="195"/>
      <c r="Z67" s="198"/>
      <c r="AA67" s="175"/>
      <c r="AB67" s="176">
        <v>5</v>
      </c>
      <c r="AC67" s="176" t="s">
        <v>737</v>
      </c>
      <c r="AD67" s="176" t="s">
        <v>202</v>
      </c>
      <c r="AE67" s="176" t="s">
        <v>201</v>
      </c>
      <c r="AF67" s="176" t="s">
        <v>202</v>
      </c>
    </row>
    <row r="68" spans="1:32" x14ac:dyDescent="0.3">
      <c r="A68" s="196" t="s">
        <v>203</v>
      </c>
      <c r="B68" s="197" t="s">
        <v>204</v>
      </c>
      <c r="C68" s="216" t="s">
        <v>86</v>
      </c>
      <c r="D68" s="182" t="s">
        <v>86</v>
      </c>
      <c r="E68" s="183" t="s">
        <v>86</v>
      </c>
      <c r="F68" s="188">
        <v>0.05</v>
      </c>
      <c r="G68" s="193">
        <v>2.1999999999999997</v>
      </c>
      <c r="H68" s="186">
        <v>2.2499999999999996</v>
      </c>
      <c r="I68" s="199"/>
      <c r="J68" s="188"/>
      <c r="K68" s="175"/>
      <c r="L68" s="188">
        <v>0.05</v>
      </c>
      <c r="M68" s="186">
        <v>2.15</v>
      </c>
      <c r="N68" s="188">
        <v>0.05</v>
      </c>
      <c r="O68" s="188">
        <v>2.2499999999999996</v>
      </c>
      <c r="P68" s="175"/>
      <c r="Q68" s="199"/>
      <c r="R68" s="199"/>
      <c r="S68" s="199"/>
      <c r="T68" s="188"/>
      <c r="U68" s="175"/>
      <c r="V68" s="199"/>
      <c r="W68" s="195"/>
      <c r="X68" s="195"/>
      <c r="Y68" s="195"/>
      <c r="Z68" s="198"/>
      <c r="AA68" s="175"/>
      <c r="AB68" s="176">
        <v>5</v>
      </c>
      <c r="AC68" s="176" t="s">
        <v>737</v>
      </c>
      <c r="AD68" s="176" t="s">
        <v>204</v>
      </c>
      <c r="AE68" s="176" t="s">
        <v>203</v>
      </c>
      <c r="AF68" s="176" t="s">
        <v>204</v>
      </c>
    </row>
    <row r="69" spans="1:32" x14ac:dyDescent="0.3">
      <c r="A69" s="196" t="s">
        <v>643</v>
      </c>
      <c r="B69" s="197" t="s">
        <v>644</v>
      </c>
      <c r="C69" s="216" t="s">
        <v>86</v>
      </c>
      <c r="D69" s="182" t="s">
        <v>86</v>
      </c>
      <c r="E69" s="183" t="s">
        <v>86</v>
      </c>
      <c r="F69" s="188">
        <v>0.05</v>
      </c>
      <c r="G69" s="193">
        <v>2.1999999999999997</v>
      </c>
      <c r="H69" s="186">
        <v>2.2499999999999996</v>
      </c>
      <c r="I69" s="199"/>
      <c r="J69" s="188"/>
      <c r="K69" s="175"/>
      <c r="L69" s="188">
        <v>0.05</v>
      </c>
      <c r="M69" s="186">
        <v>2.15</v>
      </c>
      <c r="N69" s="188">
        <v>0.05</v>
      </c>
      <c r="O69" s="188">
        <v>2.2499999999999996</v>
      </c>
      <c r="P69" s="175"/>
      <c r="Q69" s="199"/>
      <c r="R69" s="199"/>
      <c r="S69" s="199"/>
      <c r="T69" s="188"/>
      <c r="U69" s="175"/>
      <c r="V69" s="199"/>
      <c r="W69" s="195"/>
      <c r="X69" s="195"/>
      <c r="Y69" s="195"/>
      <c r="Z69" s="198"/>
      <c r="AA69" s="175"/>
      <c r="AB69" s="176">
        <v>5</v>
      </c>
      <c r="AC69" s="176" t="s">
        <v>737</v>
      </c>
      <c r="AD69" s="176" t="s">
        <v>644</v>
      </c>
      <c r="AE69" s="176" t="s">
        <v>643</v>
      </c>
      <c r="AF69" s="176" t="s">
        <v>644</v>
      </c>
    </row>
    <row r="70" spans="1:32" x14ac:dyDescent="0.3">
      <c r="A70" s="196" t="s">
        <v>205</v>
      </c>
      <c r="B70" s="197" t="s">
        <v>206</v>
      </c>
      <c r="C70" s="216" t="s">
        <v>86</v>
      </c>
      <c r="D70" s="182" t="s">
        <v>86</v>
      </c>
      <c r="E70" s="183" t="s">
        <v>86</v>
      </c>
      <c r="F70" s="188">
        <v>0.05</v>
      </c>
      <c r="G70" s="193">
        <v>2.1999999999999997</v>
      </c>
      <c r="H70" s="186">
        <v>2.2499999999999996</v>
      </c>
      <c r="I70" s="199"/>
      <c r="J70" s="188"/>
      <c r="K70" s="175"/>
      <c r="L70" s="188">
        <v>0.05</v>
      </c>
      <c r="M70" s="186">
        <v>2.15</v>
      </c>
      <c r="N70" s="188">
        <v>0.05</v>
      </c>
      <c r="O70" s="188">
        <v>2.2499999999999996</v>
      </c>
      <c r="P70" s="175"/>
      <c r="Q70" s="199"/>
      <c r="R70" s="199"/>
      <c r="S70" s="199"/>
      <c r="T70" s="188"/>
      <c r="U70" s="175"/>
      <c r="V70" s="199"/>
      <c r="W70" s="195"/>
      <c r="X70" s="195"/>
      <c r="Y70" s="195"/>
      <c r="Z70" s="198"/>
      <c r="AA70" s="175"/>
      <c r="AB70" s="176">
        <v>5</v>
      </c>
      <c r="AC70" s="176" t="s">
        <v>737</v>
      </c>
      <c r="AD70" s="176" t="s">
        <v>738</v>
      </c>
      <c r="AE70" s="176" t="s">
        <v>205</v>
      </c>
      <c r="AF70" s="176" t="s">
        <v>206</v>
      </c>
    </row>
    <row r="71" spans="1:32" x14ac:dyDescent="0.3">
      <c r="A71" s="196" t="s">
        <v>207</v>
      </c>
      <c r="B71" s="197" t="s">
        <v>208</v>
      </c>
      <c r="C71" s="216" t="s">
        <v>86</v>
      </c>
      <c r="D71" s="182" t="s">
        <v>86</v>
      </c>
      <c r="E71" s="183" t="s">
        <v>86</v>
      </c>
      <c r="F71" s="188">
        <v>0.05</v>
      </c>
      <c r="G71" s="193">
        <v>2.1999999999999997</v>
      </c>
      <c r="H71" s="186">
        <v>2.2499999999999996</v>
      </c>
      <c r="I71" s="199"/>
      <c r="J71" s="188"/>
      <c r="K71" s="175"/>
      <c r="L71" s="188">
        <v>0.05</v>
      </c>
      <c r="M71" s="186">
        <v>2.15</v>
      </c>
      <c r="N71" s="188">
        <v>0.05</v>
      </c>
      <c r="O71" s="188">
        <v>2.2499999999999996</v>
      </c>
      <c r="P71" s="175"/>
      <c r="Q71" s="199"/>
      <c r="R71" s="199"/>
      <c r="S71" s="199"/>
      <c r="T71" s="188"/>
      <c r="U71" s="175"/>
      <c r="V71" s="199"/>
      <c r="W71" s="195"/>
      <c r="X71" s="195"/>
      <c r="Y71" s="195"/>
      <c r="Z71" s="198"/>
      <c r="AA71" s="175"/>
      <c r="AB71" s="176">
        <v>5</v>
      </c>
      <c r="AC71" s="176" t="s">
        <v>737</v>
      </c>
      <c r="AD71" s="176" t="s">
        <v>738</v>
      </c>
      <c r="AE71" s="176" t="s">
        <v>207</v>
      </c>
      <c r="AF71" s="176" t="s">
        <v>208</v>
      </c>
    </row>
    <row r="72" spans="1:32" x14ac:dyDescent="0.3">
      <c r="A72" s="196" t="s">
        <v>209</v>
      </c>
      <c r="B72" s="197" t="s">
        <v>210</v>
      </c>
      <c r="C72" s="216" t="s">
        <v>86</v>
      </c>
      <c r="D72" s="182" t="s">
        <v>86</v>
      </c>
      <c r="E72" s="183" t="s">
        <v>86</v>
      </c>
      <c r="F72" s="188">
        <v>0.05</v>
      </c>
      <c r="G72" s="193">
        <v>2.1999999999999997</v>
      </c>
      <c r="H72" s="186">
        <v>2.2499999999999996</v>
      </c>
      <c r="I72" s="199"/>
      <c r="J72" s="188"/>
      <c r="K72" s="175"/>
      <c r="L72" s="188">
        <v>0.05</v>
      </c>
      <c r="M72" s="186">
        <v>2.15</v>
      </c>
      <c r="N72" s="188">
        <v>0.05</v>
      </c>
      <c r="O72" s="188">
        <v>2.2499999999999996</v>
      </c>
      <c r="P72" s="175"/>
      <c r="Q72" s="199"/>
      <c r="R72" s="199"/>
      <c r="S72" s="199"/>
      <c r="T72" s="188"/>
      <c r="U72" s="175"/>
      <c r="V72" s="199"/>
      <c r="W72" s="195"/>
      <c r="X72" s="195"/>
      <c r="Y72" s="195"/>
      <c r="Z72" s="198"/>
      <c r="AA72" s="175"/>
      <c r="AB72" s="176">
        <v>5</v>
      </c>
      <c r="AC72" s="176" t="s">
        <v>737</v>
      </c>
      <c r="AD72" s="176" t="s">
        <v>738</v>
      </c>
      <c r="AE72" s="176" t="s">
        <v>209</v>
      </c>
      <c r="AF72" s="176" t="s">
        <v>210</v>
      </c>
    </row>
    <row r="73" spans="1:32" x14ac:dyDescent="0.3">
      <c r="A73" s="196" t="s">
        <v>645</v>
      </c>
      <c r="B73" s="197" t="s">
        <v>646</v>
      </c>
      <c r="C73" s="216" t="s">
        <v>86</v>
      </c>
      <c r="D73" s="182" t="s">
        <v>86</v>
      </c>
      <c r="E73" s="183" t="s">
        <v>86</v>
      </c>
      <c r="F73" s="188">
        <v>0.05</v>
      </c>
      <c r="G73" s="193">
        <v>1.05</v>
      </c>
      <c r="H73" s="186">
        <v>1.1000000000000001</v>
      </c>
      <c r="I73" s="199"/>
      <c r="J73" s="188"/>
      <c r="K73" s="175"/>
      <c r="L73" s="188">
        <v>0.05</v>
      </c>
      <c r="M73" s="186">
        <v>1</v>
      </c>
      <c r="N73" s="188">
        <v>0.05</v>
      </c>
      <c r="O73" s="188">
        <v>1.1000000000000001</v>
      </c>
      <c r="P73" s="175"/>
      <c r="Q73" s="199"/>
      <c r="R73" s="199"/>
      <c r="S73" s="199"/>
      <c r="T73" s="188"/>
      <c r="U73" s="175"/>
      <c r="V73" s="199"/>
      <c r="W73" s="195"/>
      <c r="X73" s="195"/>
      <c r="Y73" s="195"/>
      <c r="Z73" s="198"/>
      <c r="AA73" s="175"/>
      <c r="AB73" s="176">
        <v>5</v>
      </c>
      <c r="AC73" s="176" t="s">
        <v>737</v>
      </c>
      <c r="AD73" s="176" t="s">
        <v>738</v>
      </c>
      <c r="AE73" s="176" t="s">
        <v>645</v>
      </c>
      <c r="AF73" s="176" t="s">
        <v>646</v>
      </c>
    </row>
    <row r="74" spans="1:32" x14ac:dyDescent="0.3">
      <c r="A74" s="196" t="s">
        <v>647</v>
      </c>
      <c r="B74" s="197" t="s">
        <v>648</v>
      </c>
      <c r="C74" s="216" t="s">
        <v>86</v>
      </c>
      <c r="D74" s="182" t="s">
        <v>86</v>
      </c>
      <c r="E74" s="183" t="s">
        <v>86</v>
      </c>
      <c r="F74" s="188">
        <v>0.05</v>
      </c>
      <c r="G74" s="193">
        <v>2.1999999999999997</v>
      </c>
      <c r="H74" s="186">
        <v>2.2499999999999996</v>
      </c>
      <c r="I74" s="199"/>
      <c r="J74" s="188"/>
      <c r="K74" s="175"/>
      <c r="L74" s="188">
        <v>0.05</v>
      </c>
      <c r="M74" s="186">
        <v>2.15</v>
      </c>
      <c r="N74" s="188">
        <v>0.05</v>
      </c>
      <c r="O74" s="188">
        <v>2.2499999999999996</v>
      </c>
      <c r="P74" s="175"/>
      <c r="Q74" s="199"/>
      <c r="R74" s="199"/>
      <c r="S74" s="199"/>
      <c r="T74" s="188"/>
      <c r="U74" s="175"/>
      <c r="V74" s="199"/>
      <c r="W74" s="195"/>
      <c r="X74" s="195"/>
      <c r="Y74" s="195"/>
      <c r="Z74" s="198"/>
      <c r="AA74" s="175"/>
      <c r="AB74" s="176">
        <v>5</v>
      </c>
      <c r="AC74" s="176" t="s">
        <v>737</v>
      </c>
      <c r="AD74" s="176" t="s">
        <v>648</v>
      </c>
      <c r="AE74" s="176" t="s">
        <v>647</v>
      </c>
      <c r="AF74" s="176" t="s">
        <v>648</v>
      </c>
    </row>
    <row r="75" spans="1:32" x14ac:dyDescent="0.3">
      <c r="A75" s="196" t="s">
        <v>649</v>
      </c>
      <c r="B75" s="197" t="s">
        <v>650</v>
      </c>
      <c r="C75" s="216" t="s">
        <v>86</v>
      </c>
      <c r="D75" s="182" t="s">
        <v>86</v>
      </c>
      <c r="E75" s="183" t="s">
        <v>86</v>
      </c>
      <c r="F75" s="188">
        <v>0.05</v>
      </c>
      <c r="G75" s="193">
        <v>3.9299999999999997</v>
      </c>
      <c r="H75" s="186">
        <v>3.9799999999999995</v>
      </c>
      <c r="I75" s="199"/>
      <c r="J75" s="188"/>
      <c r="K75" s="175"/>
      <c r="L75" s="188">
        <v>0.05</v>
      </c>
      <c r="M75" s="186">
        <v>3.88</v>
      </c>
      <c r="N75" s="188">
        <v>0.05</v>
      </c>
      <c r="O75" s="188">
        <v>3.9799999999999995</v>
      </c>
      <c r="P75" s="175"/>
      <c r="Q75" s="199"/>
      <c r="R75" s="199"/>
      <c r="S75" s="199"/>
      <c r="T75" s="188"/>
      <c r="U75" s="175"/>
      <c r="V75" s="199"/>
      <c r="W75" s="195"/>
      <c r="X75" s="195"/>
      <c r="Y75" s="195"/>
      <c r="Z75" s="198"/>
      <c r="AA75" s="175"/>
      <c r="AB75" s="176">
        <v>5</v>
      </c>
      <c r="AC75" s="176" t="s">
        <v>737</v>
      </c>
      <c r="AD75" s="176" t="s">
        <v>650</v>
      </c>
      <c r="AE75" s="176" t="s">
        <v>649</v>
      </c>
      <c r="AF75" s="176" t="s">
        <v>650</v>
      </c>
    </row>
    <row r="76" spans="1:32" x14ac:dyDescent="0.3">
      <c r="A76" s="196" t="s">
        <v>211</v>
      </c>
      <c r="B76" s="197" t="s">
        <v>212</v>
      </c>
      <c r="C76" s="216" t="s">
        <v>86</v>
      </c>
      <c r="D76" s="182" t="s">
        <v>86</v>
      </c>
      <c r="E76" s="183" t="s">
        <v>86</v>
      </c>
      <c r="F76" s="188">
        <v>0.05</v>
      </c>
      <c r="G76" s="193">
        <v>0.70000000000000007</v>
      </c>
      <c r="H76" s="186">
        <v>0.75000000000000011</v>
      </c>
      <c r="I76" s="199"/>
      <c r="J76" s="188"/>
      <c r="K76" s="175"/>
      <c r="L76" s="188">
        <v>0.05</v>
      </c>
      <c r="M76" s="186">
        <v>0.65</v>
      </c>
      <c r="N76" s="188">
        <v>0.05</v>
      </c>
      <c r="O76" s="188">
        <v>0.75000000000000011</v>
      </c>
      <c r="P76" s="175"/>
      <c r="Q76" s="199"/>
      <c r="R76" s="199"/>
      <c r="S76" s="199"/>
      <c r="T76" s="188"/>
      <c r="U76" s="175"/>
      <c r="V76" s="199"/>
      <c r="W76" s="195"/>
      <c r="X76" s="195"/>
      <c r="Y76" s="195"/>
      <c r="Z76" s="198"/>
      <c r="AA76" s="175"/>
      <c r="AB76" s="176">
        <v>5</v>
      </c>
      <c r="AC76" s="176" t="s">
        <v>737</v>
      </c>
      <c r="AD76" s="176" t="s">
        <v>212</v>
      </c>
      <c r="AE76" s="176" t="s">
        <v>211</v>
      </c>
      <c r="AF76" s="176" t="s">
        <v>212</v>
      </c>
    </row>
    <row r="77" spans="1:32" x14ac:dyDescent="0.3">
      <c r="A77" s="196" t="s">
        <v>651</v>
      </c>
      <c r="B77" s="197" t="s">
        <v>652</v>
      </c>
      <c r="C77" s="216" t="s">
        <v>86</v>
      </c>
      <c r="D77" s="182" t="s">
        <v>86</v>
      </c>
      <c r="E77" s="183" t="s">
        <v>86</v>
      </c>
      <c r="F77" s="188">
        <v>0.05</v>
      </c>
      <c r="G77" s="193">
        <v>2.9299999999999997</v>
      </c>
      <c r="H77" s="186">
        <v>2.9799999999999995</v>
      </c>
      <c r="I77" s="199"/>
      <c r="J77" s="188"/>
      <c r="K77" s="175"/>
      <c r="L77" s="188">
        <v>0.05</v>
      </c>
      <c r="M77" s="186">
        <v>2.88</v>
      </c>
      <c r="N77" s="188">
        <v>0.05</v>
      </c>
      <c r="O77" s="188">
        <v>2.9799999999999995</v>
      </c>
      <c r="P77" s="175"/>
      <c r="Q77" s="199"/>
      <c r="R77" s="199"/>
      <c r="S77" s="199"/>
      <c r="T77" s="188"/>
      <c r="U77" s="175"/>
      <c r="V77" s="199"/>
      <c r="W77" s="195"/>
      <c r="X77" s="195"/>
      <c r="Y77" s="195"/>
      <c r="Z77" s="198"/>
      <c r="AA77" s="175"/>
      <c r="AB77" s="176">
        <v>5</v>
      </c>
      <c r="AC77" s="176" t="s">
        <v>737</v>
      </c>
      <c r="AD77" s="176" t="s">
        <v>739</v>
      </c>
      <c r="AE77" s="176" t="s">
        <v>651</v>
      </c>
      <c r="AF77" s="176" t="s">
        <v>652</v>
      </c>
    </row>
    <row r="78" spans="1:32" x14ac:dyDescent="0.3">
      <c r="A78" s="196" t="s">
        <v>653</v>
      </c>
      <c r="B78" s="197" t="s">
        <v>654</v>
      </c>
      <c r="C78" s="216" t="s">
        <v>86</v>
      </c>
      <c r="D78" s="182" t="s">
        <v>86</v>
      </c>
      <c r="E78" s="183" t="s">
        <v>86</v>
      </c>
      <c r="F78" s="188">
        <v>0.05</v>
      </c>
      <c r="G78" s="193">
        <v>2.9299999999999997</v>
      </c>
      <c r="H78" s="186">
        <v>2.9799999999999995</v>
      </c>
      <c r="I78" s="199"/>
      <c r="J78" s="188"/>
      <c r="K78" s="175"/>
      <c r="L78" s="188">
        <v>0.05</v>
      </c>
      <c r="M78" s="186">
        <v>2.88</v>
      </c>
      <c r="N78" s="188">
        <v>0.05</v>
      </c>
      <c r="O78" s="188">
        <v>2.9799999999999995</v>
      </c>
      <c r="P78" s="175"/>
      <c r="Q78" s="199"/>
      <c r="R78" s="199"/>
      <c r="S78" s="199"/>
      <c r="T78" s="188"/>
      <c r="U78" s="175"/>
      <c r="V78" s="199"/>
      <c r="W78" s="195"/>
      <c r="X78" s="195"/>
      <c r="Y78" s="195"/>
      <c r="Z78" s="198"/>
      <c r="AA78" s="175"/>
      <c r="AB78" s="176">
        <v>5</v>
      </c>
      <c r="AC78" s="176" t="s">
        <v>737</v>
      </c>
      <c r="AD78" s="176" t="s">
        <v>739</v>
      </c>
      <c r="AE78" s="176" t="s">
        <v>653</v>
      </c>
      <c r="AF78" s="176" t="s">
        <v>654</v>
      </c>
    </row>
    <row r="79" spans="1:32" x14ac:dyDescent="0.3">
      <c r="A79" s="196" t="s">
        <v>141</v>
      </c>
      <c r="B79" s="197" t="s">
        <v>142</v>
      </c>
      <c r="C79" s="216" t="s">
        <v>83</v>
      </c>
      <c r="D79" s="182" t="s">
        <v>86</v>
      </c>
      <c r="E79" s="183" t="s">
        <v>83</v>
      </c>
      <c r="F79" s="188">
        <v>0.05</v>
      </c>
      <c r="G79" s="193">
        <v>0.70000000000000007</v>
      </c>
      <c r="H79" s="186">
        <v>0.75000000000000011</v>
      </c>
      <c r="I79" s="199"/>
      <c r="J79" s="188">
        <v>0.6100000000000001</v>
      </c>
      <c r="K79" s="175"/>
      <c r="L79" s="188">
        <v>0.05</v>
      </c>
      <c r="M79" s="186">
        <v>0.65</v>
      </c>
      <c r="N79" s="188">
        <v>0.05</v>
      </c>
      <c r="O79" s="188">
        <v>0.75000000000000011</v>
      </c>
      <c r="P79" s="175"/>
      <c r="Q79" s="199"/>
      <c r="R79" s="199">
        <v>0.56000000000000005</v>
      </c>
      <c r="S79" s="199">
        <v>0.05</v>
      </c>
      <c r="T79" s="188">
        <v>0.6100000000000001</v>
      </c>
      <c r="U79" s="175"/>
      <c r="V79" s="199">
        <v>1.88</v>
      </c>
      <c r="W79" s="195">
        <v>0.05</v>
      </c>
      <c r="X79" s="195">
        <v>0.05</v>
      </c>
      <c r="Y79" s="195">
        <v>0.05</v>
      </c>
      <c r="Z79" s="198">
        <v>2.0299999999999998</v>
      </c>
      <c r="AA79" s="175"/>
      <c r="AB79" s="176">
        <v>1</v>
      </c>
      <c r="AC79" s="176" t="s">
        <v>700</v>
      </c>
      <c r="AD79" s="176" t="s">
        <v>704</v>
      </c>
      <c r="AE79" s="176" t="s">
        <v>141</v>
      </c>
      <c r="AF79" s="176" t="s">
        <v>142</v>
      </c>
    </row>
    <row r="80" spans="1:32" x14ac:dyDescent="0.3">
      <c r="A80" s="196" t="s">
        <v>213</v>
      </c>
      <c r="B80" s="197" t="s">
        <v>214</v>
      </c>
      <c r="C80" s="216" t="s">
        <v>86</v>
      </c>
      <c r="D80" s="182" t="s">
        <v>86</v>
      </c>
      <c r="E80" s="183" t="s">
        <v>86</v>
      </c>
      <c r="F80" s="188">
        <v>0.05</v>
      </c>
      <c r="G80" s="193">
        <v>2.9299999999999997</v>
      </c>
      <c r="H80" s="186">
        <v>2.9799999999999995</v>
      </c>
      <c r="I80" s="199"/>
      <c r="J80" s="188"/>
      <c r="K80" s="175"/>
      <c r="L80" s="188">
        <v>0.05</v>
      </c>
      <c r="M80" s="186">
        <v>2.88</v>
      </c>
      <c r="N80" s="188">
        <v>0.05</v>
      </c>
      <c r="O80" s="188">
        <v>2.9799999999999995</v>
      </c>
      <c r="P80" s="175"/>
      <c r="Q80" s="199"/>
      <c r="R80" s="199"/>
      <c r="S80" s="199"/>
      <c r="T80" s="188"/>
      <c r="U80" s="175"/>
      <c r="V80" s="199"/>
      <c r="W80" s="195"/>
      <c r="X80" s="195"/>
      <c r="Y80" s="195"/>
      <c r="Z80" s="198"/>
      <c r="AA80" s="175"/>
      <c r="AB80" s="176">
        <v>5</v>
      </c>
      <c r="AC80" s="176" t="s">
        <v>737</v>
      </c>
      <c r="AD80" s="176" t="s">
        <v>739</v>
      </c>
      <c r="AE80" s="176" t="s">
        <v>213</v>
      </c>
      <c r="AF80" s="176" t="s">
        <v>214</v>
      </c>
    </row>
    <row r="81" spans="1:32" x14ac:dyDescent="0.3">
      <c r="A81" s="196" t="s">
        <v>215</v>
      </c>
      <c r="B81" s="197" t="s">
        <v>216</v>
      </c>
      <c r="C81" s="216" t="s">
        <v>86</v>
      </c>
      <c r="D81" s="182" t="s">
        <v>86</v>
      </c>
      <c r="E81" s="183" t="s">
        <v>86</v>
      </c>
      <c r="F81" s="188">
        <v>0.05</v>
      </c>
      <c r="G81" s="193">
        <v>2.9299999999999997</v>
      </c>
      <c r="H81" s="186">
        <v>2.9799999999999995</v>
      </c>
      <c r="I81" s="199"/>
      <c r="J81" s="188"/>
      <c r="K81" s="175"/>
      <c r="L81" s="188">
        <v>0.05</v>
      </c>
      <c r="M81" s="186">
        <v>2.88</v>
      </c>
      <c r="N81" s="188">
        <v>0.05</v>
      </c>
      <c r="O81" s="188">
        <v>2.9799999999999995</v>
      </c>
      <c r="P81" s="175"/>
      <c r="Q81" s="199"/>
      <c r="R81" s="199"/>
      <c r="S81" s="199"/>
      <c r="T81" s="188"/>
      <c r="U81" s="175"/>
      <c r="V81" s="199"/>
      <c r="W81" s="195"/>
      <c r="X81" s="195"/>
      <c r="Y81" s="195"/>
      <c r="Z81" s="198"/>
      <c r="AA81" s="175"/>
      <c r="AB81" s="176">
        <v>5</v>
      </c>
      <c r="AC81" s="176" t="s">
        <v>737</v>
      </c>
      <c r="AD81" s="176" t="s">
        <v>739</v>
      </c>
      <c r="AE81" s="176" t="s">
        <v>215</v>
      </c>
      <c r="AF81" s="176" t="s">
        <v>216</v>
      </c>
    </row>
    <row r="82" spans="1:32" x14ac:dyDescent="0.3">
      <c r="A82" s="196" t="s">
        <v>657</v>
      </c>
      <c r="B82" s="197" t="s">
        <v>658</v>
      </c>
      <c r="C82" s="216" t="s">
        <v>86</v>
      </c>
      <c r="D82" s="182" t="s">
        <v>86</v>
      </c>
      <c r="E82" s="183" t="s">
        <v>86</v>
      </c>
      <c r="F82" s="188">
        <v>0.05</v>
      </c>
      <c r="G82" s="193">
        <v>2.9299999999999997</v>
      </c>
      <c r="H82" s="186">
        <v>2.9799999999999995</v>
      </c>
      <c r="I82" s="199"/>
      <c r="J82" s="188"/>
      <c r="K82" s="175"/>
      <c r="L82" s="188">
        <v>0.05</v>
      </c>
      <c r="M82" s="186">
        <v>2.88</v>
      </c>
      <c r="N82" s="188">
        <v>0.05</v>
      </c>
      <c r="O82" s="188">
        <v>2.9799999999999995</v>
      </c>
      <c r="P82" s="175"/>
      <c r="Q82" s="199"/>
      <c r="R82" s="199"/>
      <c r="S82" s="199"/>
      <c r="T82" s="188"/>
      <c r="U82" s="175"/>
      <c r="V82" s="199"/>
      <c r="W82" s="195"/>
      <c r="X82" s="195"/>
      <c r="Y82" s="195"/>
      <c r="Z82" s="198"/>
      <c r="AA82" s="175"/>
      <c r="AB82" s="176">
        <v>5</v>
      </c>
      <c r="AC82" s="176" t="s">
        <v>737</v>
      </c>
      <c r="AD82" s="176" t="s">
        <v>739</v>
      </c>
      <c r="AE82" s="176" t="s">
        <v>657</v>
      </c>
      <c r="AF82" s="176" t="s">
        <v>658</v>
      </c>
    </row>
    <row r="83" spans="1:32" x14ac:dyDescent="0.3">
      <c r="A83" s="196" t="s">
        <v>659</v>
      </c>
      <c r="B83" s="197" t="s">
        <v>660</v>
      </c>
      <c r="C83" s="216" t="s">
        <v>86</v>
      </c>
      <c r="D83" s="182" t="s">
        <v>86</v>
      </c>
      <c r="E83" s="183" t="s">
        <v>86</v>
      </c>
      <c r="F83" s="188">
        <v>0.05</v>
      </c>
      <c r="G83" s="193">
        <v>2.9299999999999997</v>
      </c>
      <c r="H83" s="186">
        <v>2.9799999999999995</v>
      </c>
      <c r="I83" s="199"/>
      <c r="J83" s="188"/>
      <c r="K83" s="175"/>
      <c r="L83" s="188">
        <v>0.05</v>
      </c>
      <c r="M83" s="186">
        <v>2.88</v>
      </c>
      <c r="N83" s="188">
        <v>0.05</v>
      </c>
      <c r="O83" s="188">
        <v>2.9799999999999995</v>
      </c>
      <c r="P83" s="175"/>
      <c r="Q83" s="199"/>
      <c r="R83" s="199"/>
      <c r="S83" s="199"/>
      <c r="T83" s="188"/>
      <c r="U83" s="175"/>
      <c r="V83" s="199"/>
      <c r="W83" s="195"/>
      <c r="X83" s="195"/>
      <c r="Y83" s="195"/>
      <c r="Z83" s="198"/>
      <c r="AA83" s="175"/>
      <c r="AB83" s="176">
        <v>5</v>
      </c>
      <c r="AC83" s="176" t="s">
        <v>737</v>
      </c>
      <c r="AD83" s="176" t="s">
        <v>739</v>
      </c>
      <c r="AE83" s="176" t="s">
        <v>659</v>
      </c>
      <c r="AF83" s="176" t="s">
        <v>660</v>
      </c>
    </row>
    <row r="84" spans="1:32" x14ac:dyDescent="0.3">
      <c r="A84" s="196" t="s">
        <v>661</v>
      </c>
      <c r="B84" s="197" t="s">
        <v>662</v>
      </c>
      <c r="C84" s="216" t="s">
        <v>86</v>
      </c>
      <c r="D84" s="182" t="s">
        <v>86</v>
      </c>
      <c r="E84" s="183" t="s">
        <v>86</v>
      </c>
      <c r="F84" s="188">
        <v>0.05</v>
      </c>
      <c r="G84" s="193">
        <v>2.1999999999999997</v>
      </c>
      <c r="H84" s="186">
        <v>2.2499999999999996</v>
      </c>
      <c r="I84" s="199"/>
      <c r="J84" s="188"/>
      <c r="K84" s="175"/>
      <c r="L84" s="188">
        <v>0.05</v>
      </c>
      <c r="M84" s="186">
        <v>2.15</v>
      </c>
      <c r="N84" s="188">
        <v>0.05</v>
      </c>
      <c r="O84" s="188">
        <v>2.2499999999999996</v>
      </c>
      <c r="P84" s="175"/>
      <c r="Q84" s="199"/>
      <c r="R84" s="199"/>
      <c r="S84" s="199"/>
      <c r="T84" s="188"/>
      <c r="U84" s="175"/>
      <c r="V84" s="199"/>
      <c r="W84" s="195"/>
      <c r="X84" s="195"/>
      <c r="Y84" s="195"/>
      <c r="Z84" s="198"/>
      <c r="AA84" s="175"/>
      <c r="AB84" s="176">
        <v>5</v>
      </c>
      <c r="AC84" s="176" t="s">
        <v>737</v>
      </c>
      <c r="AD84" s="176" t="s">
        <v>662</v>
      </c>
      <c r="AE84" s="176" t="s">
        <v>661</v>
      </c>
      <c r="AF84" s="176" t="s">
        <v>662</v>
      </c>
    </row>
    <row r="85" spans="1:32" x14ac:dyDescent="0.3">
      <c r="A85" s="196" t="s">
        <v>663</v>
      </c>
      <c r="B85" s="197" t="s">
        <v>664</v>
      </c>
      <c r="C85" s="216" t="s">
        <v>86</v>
      </c>
      <c r="D85" s="182" t="s">
        <v>86</v>
      </c>
      <c r="E85" s="183" t="s">
        <v>86</v>
      </c>
      <c r="F85" s="188">
        <v>0.05</v>
      </c>
      <c r="G85" s="193">
        <v>2.1999999999999997</v>
      </c>
      <c r="H85" s="186">
        <v>2.2499999999999996</v>
      </c>
      <c r="I85" s="199"/>
      <c r="J85" s="188"/>
      <c r="K85" s="175"/>
      <c r="L85" s="188">
        <v>0.05</v>
      </c>
      <c r="M85" s="186">
        <v>2.15</v>
      </c>
      <c r="N85" s="188">
        <v>0.05</v>
      </c>
      <c r="O85" s="188">
        <v>2.2499999999999996</v>
      </c>
      <c r="P85" s="175"/>
      <c r="Q85" s="199"/>
      <c r="R85" s="199"/>
      <c r="S85" s="199"/>
      <c r="T85" s="188"/>
      <c r="U85" s="175"/>
      <c r="V85" s="199"/>
      <c r="W85" s="195"/>
      <c r="X85" s="195"/>
      <c r="Y85" s="195"/>
      <c r="Z85" s="198"/>
      <c r="AA85" s="175"/>
      <c r="AB85" s="176">
        <v>5</v>
      </c>
      <c r="AC85" s="176" t="s">
        <v>737</v>
      </c>
      <c r="AD85" s="176" t="s">
        <v>664</v>
      </c>
      <c r="AE85" s="176" t="s">
        <v>663</v>
      </c>
      <c r="AF85" s="176" t="s">
        <v>664</v>
      </c>
    </row>
    <row r="86" spans="1:32" x14ac:dyDescent="0.3">
      <c r="A86" s="196" t="s">
        <v>217</v>
      </c>
      <c r="B86" s="197" t="s">
        <v>218</v>
      </c>
      <c r="C86" s="216" t="s">
        <v>86</v>
      </c>
      <c r="D86" s="182" t="s">
        <v>86</v>
      </c>
      <c r="E86" s="183" t="s">
        <v>86</v>
      </c>
      <c r="F86" s="188">
        <v>0.05</v>
      </c>
      <c r="G86" s="193">
        <v>1.31</v>
      </c>
      <c r="H86" s="186">
        <v>1.36</v>
      </c>
      <c r="I86" s="199"/>
      <c r="J86" s="188"/>
      <c r="K86" s="175"/>
      <c r="L86" s="188">
        <v>0.05</v>
      </c>
      <c r="M86" s="186">
        <v>1.26</v>
      </c>
      <c r="N86" s="188">
        <v>0.05</v>
      </c>
      <c r="O86" s="188">
        <v>1.36</v>
      </c>
      <c r="P86" s="175"/>
      <c r="Q86" s="199"/>
      <c r="R86" s="199"/>
      <c r="S86" s="199"/>
      <c r="T86" s="188"/>
      <c r="U86" s="175"/>
      <c r="V86" s="199"/>
      <c r="W86" s="195"/>
      <c r="X86" s="195"/>
      <c r="Y86" s="195"/>
      <c r="Z86" s="198"/>
      <c r="AA86" s="175"/>
      <c r="AB86" s="176">
        <v>5</v>
      </c>
      <c r="AC86" s="176" t="s">
        <v>737</v>
      </c>
      <c r="AD86" s="176" t="s">
        <v>218</v>
      </c>
      <c r="AE86" s="176" t="s">
        <v>217</v>
      </c>
      <c r="AF86" s="176" t="s">
        <v>218</v>
      </c>
    </row>
    <row r="87" spans="1:32" x14ac:dyDescent="0.3">
      <c r="A87" s="196" t="s">
        <v>219</v>
      </c>
      <c r="B87" s="197" t="s">
        <v>220</v>
      </c>
      <c r="C87" s="216" t="s">
        <v>86</v>
      </c>
      <c r="D87" s="182" t="s">
        <v>86</v>
      </c>
      <c r="E87" s="183" t="s">
        <v>86</v>
      </c>
      <c r="F87" s="188">
        <v>0.05</v>
      </c>
      <c r="G87" s="193">
        <v>1.31</v>
      </c>
      <c r="H87" s="186">
        <v>1.36</v>
      </c>
      <c r="I87" s="199"/>
      <c r="J87" s="188"/>
      <c r="K87" s="175"/>
      <c r="L87" s="188">
        <v>0.05</v>
      </c>
      <c r="M87" s="186">
        <v>1.26</v>
      </c>
      <c r="N87" s="188">
        <v>0.05</v>
      </c>
      <c r="O87" s="188">
        <v>1.36</v>
      </c>
      <c r="P87" s="175"/>
      <c r="Q87" s="199"/>
      <c r="R87" s="199"/>
      <c r="S87" s="199"/>
      <c r="T87" s="188"/>
      <c r="U87" s="175"/>
      <c r="V87" s="199"/>
      <c r="W87" s="195"/>
      <c r="X87" s="195"/>
      <c r="Y87" s="195"/>
      <c r="Z87" s="198"/>
      <c r="AA87" s="175"/>
      <c r="AB87" s="176">
        <v>5</v>
      </c>
      <c r="AC87" s="176" t="s">
        <v>737</v>
      </c>
      <c r="AD87" s="176" t="s">
        <v>220</v>
      </c>
      <c r="AE87" s="176" t="s">
        <v>219</v>
      </c>
      <c r="AF87" s="176" t="s">
        <v>220</v>
      </c>
    </row>
    <row r="88" spans="1:32" x14ac:dyDescent="0.3">
      <c r="A88" s="196" t="s">
        <v>221</v>
      </c>
      <c r="B88" s="197" t="s">
        <v>222</v>
      </c>
      <c r="C88" s="216" t="s">
        <v>86</v>
      </c>
      <c r="D88" s="182" t="s">
        <v>86</v>
      </c>
      <c r="E88" s="183" t="s">
        <v>86</v>
      </c>
      <c r="F88" s="188">
        <v>0.05</v>
      </c>
      <c r="G88" s="193">
        <v>3.4899999999999998</v>
      </c>
      <c r="H88" s="186">
        <v>3.5399999999999996</v>
      </c>
      <c r="I88" s="199"/>
      <c r="J88" s="188"/>
      <c r="K88" s="175"/>
      <c r="L88" s="188">
        <v>0.05</v>
      </c>
      <c r="M88" s="186">
        <v>3.44</v>
      </c>
      <c r="N88" s="188">
        <v>0.05</v>
      </c>
      <c r="O88" s="188">
        <v>3.5399999999999996</v>
      </c>
      <c r="P88" s="175"/>
      <c r="Q88" s="199"/>
      <c r="R88" s="199"/>
      <c r="S88" s="199"/>
      <c r="T88" s="188"/>
      <c r="U88" s="175"/>
      <c r="V88" s="199"/>
      <c r="W88" s="195"/>
      <c r="X88" s="195"/>
      <c r="Y88" s="195"/>
      <c r="Z88" s="198"/>
      <c r="AA88" s="175"/>
      <c r="AB88" s="176">
        <v>5</v>
      </c>
      <c r="AC88" s="176" t="s">
        <v>737</v>
      </c>
      <c r="AD88" s="176" t="s">
        <v>222</v>
      </c>
      <c r="AE88" s="176" t="s">
        <v>221</v>
      </c>
      <c r="AF88" s="176" t="s">
        <v>222</v>
      </c>
    </row>
    <row r="89" spans="1:32" x14ac:dyDescent="0.3">
      <c r="A89" s="196" t="s">
        <v>665</v>
      </c>
      <c r="B89" s="197" t="s">
        <v>666</v>
      </c>
      <c r="C89" s="216" t="s">
        <v>86</v>
      </c>
      <c r="D89" s="182" t="s">
        <v>86</v>
      </c>
      <c r="E89" s="183" t="s">
        <v>86</v>
      </c>
      <c r="F89" s="188">
        <v>0.05</v>
      </c>
      <c r="G89" s="193">
        <v>2.1999999999999997</v>
      </c>
      <c r="H89" s="186">
        <v>2.2499999999999996</v>
      </c>
      <c r="I89" s="199"/>
      <c r="J89" s="188"/>
      <c r="K89" s="175"/>
      <c r="L89" s="188">
        <v>0.05</v>
      </c>
      <c r="M89" s="186">
        <v>2.15</v>
      </c>
      <c r="N89" s="188">
        <v>0.05</v>
      </c>
      <c r="O89" s="188">
        <v>2.2499999999999996</v>
      </c>
      <c r="P89" s="175"/>
      <c r="Q89" s="199"/>
      <c r="R89" s="199"/>
      <c r="S89" s="199"/>
      <c r="T89" s="188"/>
      <c r="U89" s="175"/>
      <c r="V89" s="199"/>
      <c r="W89" s="195"/>
      <c r="X89" s="195"/>
      <c r="Y89" s="195"/>
      <c r="Z89" s="198"/>
      <c r="AA89" s="175"/>
      <c r="AB89" s="176">
        <v>5</v>
      </c>
      <c r="AC89" s="176" t="s">
        <v>737</v>
      </c>
      <c r="AD89" s="176" t="s">
        <v>666</v>
      </c>
      <c r="AE89" s="176" t="s">
        <v>665</v>
      </c>
      <c r="AF89" s="176" t="s">
        <v>666</v>
      </c>
    </row>
    <row r="90" spans="1:32" x14ac:dyDescent="0.3">
      <c r="A90" s="196" t="s">
        <v>667</v>
      </c>
      <c r="B90" s="197" t="s">
        <v>668</v>
      </c>
      <c r="C90" s="216" t="s">
        <v>86</v>
      </c>
      <c r="D90" s="182" t="s">
        <v>86</v>
      </c>
      <c r="E90" s="183" t="s">
        <v>86</v>
      </c>
      <c r="F90" s="188">
        <v>0.05</v>
      </c>
      <c r="G90" s="193">
        <v>2.1999999999999997</v>
      </c>
      <c r="H90" s="186">
        <v>2.2499999999999996</v>
      </c>
      <c r="I90" s="199"/>
      <c r="J90" s="188"/>
      <c r="K90" s="175"/>
      <c r="L90" s="188">
        <v>0.05</v>
      </c>
      <c r="M90" s="186">
        <v>2.15</v>
      </c>
      <c r="N90" s="188">
        <v>0.05</v>
      </c>
      <c r="O90" s="188">
        <v>2.2499999999999996</v>
      </c>
      <c r="P90" s="175"/>
      <c r="Q90" s="199"/>
      <c r="R90" s="199"/>
      <c r="S90" s="199"/>
      <c r="T90" s="188"/>
      <c r="U90" s="175"/>
      <c r="V90" s="199"/>
      <c r="W90" s="195"/>
      <c r="X90" s="195"/>
      <c r="Y90" s="195"/>
      <c r="Z90" s="198"/>
      <c r="AA90" s="175"/>
      <c r="AB90" s="176">
        <v>5</v>
      </c>
      <c r="AC90" s="176" t="s">
        <v>737</v>
      </c>
      <c r="AD90" s="176" t="s">
        <v>666</v>
      </c>
      <c r="AE90" s="176" t="s">
        <v>667</v>
      </c>
      <c r="AF90" s="176" t="s">
        <v>668</v>
      </c>
    </row>
    <row r="91" spans="1:32" x14ac:dyDescent="0.3">
      <c r="A91" s="196" t="s">
        <v>223</v>
      </c>
      <c r="B91" s="197" t="s">
        <v>224</v>
      </c>
      <c r="C91" s="216" t="s">
        <v>86</v>
      </c>
      <c r="D91" s="182" t="s">
        <v>86</v>
      </c>
      <c r="E91" s="183" t="s">
        <v>86</v>
      </c>
      <c r="F91" s="188">
        <v>0.05</v>
      </c>
      <c r="G91" s="193">
        <v>0.70000000000000007</v>
      </c>
      <c r="H91" s="186">
        <v>0.75000000000000011</v>
      </c>
      <c r="I91" s="199"/>
      <c r="J91" s="188"/>
      <c r="K91" s="175"/>
      <c r="L91" s="188">
        <v>0.05</v>
      </c>
      <c r="M91" s="186">
        <v>0.65</v>
      </c>
      <c r="N91" s="188">
        <v>0.05</v>
      </c>
      <c r="O91" s="188">
        <v>0.75000000000000011</v>
      </c>
      <c r="P91" s="175"/>
      <c r="Q91" s="199"/>
      <c r="R91" s="199"/>
      <c r="S91" s="199"/>
      <c r="T91" s="188"/>
      <c r="U91" s="175"/>
      <c r="V91" s="199"/>
      <c r="W91" s="195"/>
      <c r="X91" s="195"/>
      <c r="Y91" s="195"/>
      <c r="Z91" s="198"/>
      <c r="AA91" s="175"/>
      <c r="AB91" s="176">
        <v>5</v>
      </c>
      <c r="AC91" s="176" t="s">
        <v>737</v>
      </c>
      <c r="AD91" s="176" t="s">
        <v>740</v>
      </c>
      <c r="AE91" s="176" t="s">
        <v>223</v>
      </c>
      <c r="AF91" s="176" t="s">
        <v>224</v>
      </c>
    </row>
    <row r="92" spans="1:32" x14ac:dyDescent="0.3">
      <c r="A92" s="196" t="s">
        <v>225</v>
      </c>
      <c r="B92" s="197" t="s">
        <v>226</v>
      </c>
      <c r="C92" s="216" t="s">
        <v>86</v>
      </c>
      <c r="D92" s="182" t="s">
        <v>86</v>
      </c>
      <c r="E92" s="183" t="s">
        <v>86</v>
      </c>
      <c r="F92" s="188">
        <v>0.05</v>
      </c>
      <c r="G92" s="193">
        <v>3.4899999999999998</v>
      </c>
      <c r="H92" s="186">
        <v>3.5399999999999996</v>
      </c>
      <c r="I92" s="199"/>
      <c r="J92" s="188"/>
      <c r="K92" s="175"/>
      <c r="L92" s="188">
        <v>0.05</v>
      </c>
      <c r="M92" s="186">
        <v>3.44</v>
      </c>
      <c r="N92" s="188">
        <v>0.05</v>
      </c>
      <c r="O92" s="188">
        <v>3.5399999999999996</v>
      </c>
      <c r="P92" s="175"/>
      <c r="Q92" s="199"/>
      <c r="R92" s="199"/>
      <c r="S92" s="199"/>
      <c r="T92" s="188"/>
      <c r="U92" s="175"/>
      <c r="V92" s="199"/>
      <c r="W92" s="195"/>
      <c r="X92" s="195"/>
      <c r="Y92" s="195"/>
      <c r="Z92" s="198"/>
      <c r="AA92" s="175"/>
      <c r="AB92" s="176">
        <v>5</v>
      </c>
      <c r="AC92" s="176" t="s">
        <v>737</v>
      </c>
      <c r="AD92" s="176" t="s">
        <v>740</v>
      </c>
      <c r="AE92" s="176" t="s">
        <v>225</v>
      </c>
      <c r="AF92" s="176" t="s">
        <v>226</v>
      </c>
    </row>
    <row r="93" spans="1:32" x14ac:dyDescent="0.3">
      <c r="A93" s="196" t="s">
        <v>669</v>
      </c>
      <c r="B93" s="197" t="s">
        <v>670</v>
      </c>
      <c r="C93" s="216" t="s">
        <v>86</v>
      </c>
      <c r="D93" s="182" t="s">
        <v>86</v>
      </c>
      <c r="E93" s="183" t="s">
        <v>86</v>
      </c>
      <c r="F93" s="188">
        <v>0.05</v>
      </c>
      <c r="G93" s="193">
        <v>3.9299999999999997</v>
      </c>
      <c r="H93" s="186">
        <v>3.9799999999999995</v>
      </c>
      <c r="I93" s="199"/>
      <c r="J93" s="188"/>
      <c r="K93" s="175"/>
      <c r="L93" s="188">
        <v>0.05</v>
      </c>
      <c r="M93" s="186">
        <v>3.88</v>
      </c>
      <c r="N93" s="188">
        <v>0.05</v>
      </c>
      <c r="O93" s="188">
        <v>3.9799999999999995</v>
      </c>
      <c r="P93" s="175"/>
      <c r="Q93" s="199"/>
      <c r="R93" s="199"/>
      <c r="S93" s="199"/>
      <c r="T93" s="188"/>
      <c r="U93" s="175"/>
      <c r="V93" s="199"/>
      <c r="W93" s="195"/>
      <c r="X93" s="195"/>
      <c r="Y93" s="195"/>
      <c r="Z93" s="198"/>
      <c r="AA93" s="175"/>
      <c r="AB93" s="176">
        <v>5</v>
      </c>
      <c r="AC93" s="176" t="s">
        <v>737</v>
      </c>
      <c r="AD93" s="176" t="s">
        <v>670</v>
      </c>
      <c r="AE93" s="176" t="s">
        <v>669</v>
      </c>
      <c r="AF93" s="176" t="s">
        <v>670</v>
      </c>
    </row>
    <row r="94" spans="1:32" x14ac:dyDescent="0.3">
      <c r="A94" s="196" t="s">
        <v>671</v>
      </c>
      <c r="B94" s="197" t="s">
        <v>672</v>
      </c>
      <c r="C94" s="216" t="s">
        <v>86</v>
      </c>
      <c r="D94" s="182" t="s">
        <v>86</v>
      </c>
      <c r="E94" s="183" t="s">
        <v>86</v>
      </c>
      <c r="F94" s="188">
        <v>0.05</v>
      </c>
      <c r="G94" s="193">
        <v>2.1999999999999997</v>
      </c>
      <c r="H94" s="186">
        <v>2.2499999999999996</v>
      </c>
      <c r="I94" s="199"/>
      <c r="J94" s="188"/>
      <c r="K94" s="175"/>
      <c r="L94" s="188">
        <v>0.05</v>
      </c>
      <c r="M94" s="186">
        <v>2.15</v>
      </c>
      <c r="N94" s="188">
        <v>0.05</v>
      </c>
      <c r="O94" s="188">
        <v>2.2499999999999996</v>
      </c>
      <c r="P94" s="175"/>
      <c r="Q94" s="199"/>
      <c r="R94" s="199"/>
      <c r="S94" s="199"/>
      <c r="T94" s="188"/>
      <c r="U94" s="175"/>
      <c r="V94" s="199"/>
      <c r="W94" s="195"/>
      <c r="X94" s="195"/>
      <c r="Y94" s="195"/>
      <c r="Z94" s="198"/>
      <c r="AA94" s="175"/>
      <c r="AB94" s="176">
        <v>5</v>
      </c>
      <c r="AC94" s="176" t="s">
        <v>737</v>
      </c>
      <c r="AD94" s="176" t="s">
        <v>672</v>
      </c>
      <c r="AE94" s="176" t="s">
        <v>671</v>
      </c>
      <c r="AF94" s="176" t="s">
        <v>672</v>
      </c>
    </row>
    <row r="95" spans="1:32" x14ac:dyDescent="0.3">
      <c r="A95" s="196" t="s">
        <v>673</v>
      </c>
      <c r="B95" s="197" t="s">
        <v>674</v>
      </c>
      <c r="C95" s="216" t="s">
        <v>86</v>
      </c>
      <c r="D95" s="182" t="s">
        <v>86</v>
      </c>
      <c r="E95" s="183" t="s">
        <v>86</v>
      </c>
      <c r="F95" s="188">
        <v>0.05</v>
      </c>
      <c r="G95" s="193">
        <v>2.1999999999999997</v>
      </c>
      <c r="H95" s="186">
        <v>2.2499999999999996</v>
      </c>
      <c r="I95" s="199"/>
      <c r="J95" s="188"/>
      <c r="K95" s="175"/>
      <c r="L95" s="188">
        <v>0.05</v>
      </c>
      <c r="M95" s="186">
        <v>2.15</v>
      </c>
      <c r="N95" s="188">
        <v>0.05</v>
      </c>
      <c r="O95" s="188">
        <v>2.2499999999999996</v>
      </c>
      <c r="P95" s="175"/>
      <c r="Q95" s="199"/>
      <c r="R95" s="199"/>
      <c r="S95" s="218"/>
      <c r="T95" s="188"/>
      <c r="U95" s="175"/>
      <c r="V95" s="199"/>
      <c r="W95" s="195"/>
      <c r="X95" s="195"/>
      <c r="Y95" s="195"/>
      <c r="Z95" s="198"/>
      <c r="AA95" s="175"/>
      <c r="AB95" s="176">
        <v>5</v>
      </c>
      <c r="AC95" s="176" t="s">
        <v>737</v>
      </c>
      <c r="AD95" s="176" t="s">
        <v>674</v>
      </c>
      <c r="AE95" s="176" t="s">
        <v>673</v>
      </c>
      <c r="AF95" s="176" t="s">
        <v>674</v>
      </c>
    </row>
    <row r="96" spans="1:32" x14ac:dyDescent="0.3">
      <c r="A96" s="196" t="s">
        <v>259</v>
      </c>
      <c r="B96" s="197" t="s">
        <v>260</v>
      </c>
      <c r="C96" s="216" t="s">
        <v>86</v>
      </c>
      <c r="D96" s="182" t="s">
        <v>86</v>
      </c>
      <c r="E96" s="183" t="s">
        <v>86</v>
      </c>
      <c r="F96" s="188">
        <v>0.05</v>
      </c>
      <c r="G96" s="193">
        <v>13.55</v>
      </c>
      <c r="H96" s="186">
        <v>13.600000000000001</v>
      </c>
      <c r="I96" s="199"/>
      <c r="J96" s="188"/>
      <c r="K96" s="175"/>
      <c r="L96" s="188">
        <v>0.05</v>
      </c>
      <c r="M96" s="201">
        <v>13.5</v>
      </c>
      <c r="N96" s="188">
        <v>0.05</v>
      </c>
      <c r="O96" s="188">
        <v>13.600000000000001</v>
      </c>
      <c r="P96" s="175"/>
      <c r="Q96" s="199"/>
      <c r="R96" s="201"/>
      <c r="S96" s="198"/>
      <c r="T96" s="188"/>
      <c r="U96" s="175"/>
      <c r="V96" s="198"/>
      <c r="W96" s="202"/>
      <c r="X96" s="202"/>
      <c r="Y96" s="202"/>
      <c r="Z96" s="198"/>
      <c r="AA96" s="175"/>
      <c r="AB96" s="176">
        <v>3</v>
      </c>
      <c r="AC96" s="176" t="s">
        <v>698</v>
      </c>
      <c r="AD96" s="176" t="s">
        <v>260</v>
      </c>
      <c r="AE96" s="176" t="s">
        <v>259</v>
      </c>
      <c r="AF96" s="176" t="s">
        <v>260</v>
      </c>
    </row>
    <row r="97" spans="1:32" x14ac:dyDescent="0.3">
      <c r="A97" s="196" t="s">
        <v>261</v>
      </c>
      <c r="B97" s="197" t="s">
        <v>262</v>
      </c>
      <c r="C97" s="216" t="s">
        <v>86</v>
      </c>
      <c r="D97" s="182" t="s">
        <v>86</v>
      </c>
      <c r="E97" s="183" t="s">
        <v>86</v>
      </c>
      <c r="F97" s="188">
        <v>0.05</v>
      </c>
      <c r="G97" s="193">
        <v>13.55</v>
      </c>
      <c r="H97" s="186">
        <v>13.600000000000001</v>
      </c>
      <c r="I97" s="199"/>
      <c r="J97" s="188"/>
      <c r="K97" s="175"/>
      <c r="L97" s="188">
        <v>0.05</v>
      </c>
      <c r="M97" s="201">
        <v>13.5</v>
      </c>
      <c r="N97" s="188">
        <v>0.05</v>
      </c>
      <c r="O97" s="188">
        <v>13.600000000000001</v>
      </c>
      <c r="P97" s="175"/>
      <c r="Q97" s="199"/>
      <c r="R97" s="201"/>
      <c r="S97" s="198"/>
      <c r="T97" s="188"/>
      <c r="U97" s="175"/>
      <c r="V97" s="198"/>
      <c r="W97" s="202"/>
      <c r="X97" s="202"/>
      <c r="Y97" s="202"/>
      <c r="Z97" s="198"/>
      <c r="AA97" s="175"/>
      <c r="AB97" s="176">
        <v>3</v>
      </c>
      <c r="AC97" s="176" t="s">
        <v>698</v>
      </c>
      <c r="AD97" s="176" t="s">
        <v>262</v>
      </c>
      <c r="AE97" s="176" t="s">
        <v>261</v>
      </c>
      <c r="AF97" s="176" t="s">
        <v>262</v>
      </c>
    </row>
    <row r="98" spans="1:32" x14ac:dyDescent="0.3">
      <c r="A98" s="196" t="s">
        <v>263</v>
      </c>
      <c r="B98" s="208" t="s">
        <v>788</v>
      </c>
      <c r="C98" s="216" t="s">
        <v>86</v>
      </c>
      <c r="D98" s="182" t="s">
        <v>86</v>
      </c>
      <c r="E98" s="183" t="s">
        <v>86</v>
      </c>
      <c r="F98" s="188">
        <v>0.05</v>
      </c>
      <c r="G98" s="193">
        <v>13.55</v>
      </c>
      <c r="H98" s="186">
        <v>13.600000000000001</v>
      </c>
      <c r="I98" s="199"/>
      <c r="J98" s="188"/>
      <c r="K98" s="175"/>
      <c r="L98" s="188">
        <v>0.05</v>
      </c>
      <c r="M98" s="201">
        <v>13.5</v>
      </c>
      <c r="N98" s="188">
        <v>0.05</v>
      </c>
      <c r="O98" s="188">
        <v>13.600000000000001</v>
      </c>
      <c r="P98" s="175"/>
      <c r="Q98" s="199"/>
      <c r="R98" s="201"/>
      <c r="S98" s="198"/>
      <c r="T98" s="188"/>
      <c r="U98" s="175"/>
      <c r="V98" s="198"/>
      <c r="W98" s="202"/>
      <c r="X98" s="202"/>
      <c r="Y98" s="202"/>
      <c r="Z98" s="198"/>
      <c r="AA98" s="175"/>
      <c r="AB98" s="176">
        <v>3</v>
      </c>
      <c r="AC98" s="176" t="s">
        <v>698</v>
      </c>
      <c r="AD98" s="176" t="s">
        <v>718</v>
      </c>
      <c r="AE98" s="176" t="s">
        <v>263</v>
      </c>
      <c r="AF98" s="176" t="s">
        <v>788</v>
      </c>
    </row>
    <row r="99" spans="1:32" x14ac:dyDescent="0.3">
      <c r="A99" s="196" t="s">
        <v>265</v>
      </c>
      <c r="B99" s="197" t="s">
        <v>266</v>
      </c>
      <c r="C99" s="216" t="s">
        <v>86</v>
      </c>
      <c r="D99" s="182" t="s">
        <v>86</v>
      </c>
      <c r="E99" s="183" t="s">
        <v>86</v>
      </c>
      <c r="F99" s="188">
        <v>0.05</v>
      </c>
      <c r="G99" s="193">
        <v>13.55</v>
      </c>
      <c r="H99" s="186">
        <v>13.600000000000001</v>
      </c>
      <c r="I99" s="199"/>
      <c r="J99" s="188"/>
      <c r="K99" s="175"/>
      <c r="L99" s="188">
        <v>0.05</v>
      </c>
      <c r="M99" s="201">
        <v>13.5</v>
      </c>
      <c r="N99" s="188">
        <v>0.05</v>
      </c>
      <c r="O99" s="188">
        <v>13.600000000000001</v>
      </c>
      <c r="P99" s="175"/>
      <c r="Q99" s="199"/>
      <c r="R99" s="201"/>
      <c r="S99" s="198"/>
      <c r="T99" s="188"/>
      <c r="U99" s="175"/>
      <c r="V99" s="198"/>
      <c r="W99" s="202"/>
      <c r="X99" s="202"/>
      <c r="Y99" s="202"/>
      <c r="Z99" s="198"/>
      <c r="AA99" s="175"/>
      <c r="AB99" s="176">
        <v>3</v>
      </c>
      <c r="AC99" s="176" t="s">
        <v>698</v>
      </c>
      <c r="AD99" s="176" t="s">
        <v>719</v>
      </c>
      <c r="AE99" s="176" t="s">
        <v>265</v>
      </c>
      <c r="AF99" s="176" t="s">
        <v>266</v>
      </c>
    </row>
    <row r="100" spans="1:32" x14ac:dyDescent="0.3">
      <c r="A100" s="196" t="s">
        <v>267</v>
      </c>
      <c r="B100" s="197" t="s">
        <v>268</v>
      </c>
      <c r="C100" s="216" t="s">
        <v>86</v>
      </c>
      <c r="D100" s="182" t="s">
        <v>86</v>
      </c>
      <c r="E100" s="183" t="s">
        <v>86</v>
      </c>
      <c r="F100" s="188">
        <v>0.05</v>
      </c>
      <c r="G100" s="193">
        <v>13.55</v>
      </c>
      <c r="H100" s="186">
        <v>13.600000000000001</v>
      </c>
      <c r="I100" s="199"/>
      <c r="J100" s="188"/>
      <c r="K100" s="175"/>
      <c r="L100" s="188">
        <v>0.05</v>
      </c>
      <c r="M100" s="201">
        <v>13.5</v>
      </c>
      <c r="N100" s="188">
        <v>0.05</v>
      </c>
      <c r="O100" s="188">
        <v>13.600000000000001</v>
      </c>
      <c r="P100" s="175"/>
      <c r="Q100" s="199"/>
      <c r="R100" s="201"/>
      <c r="S100" s="198"/>
      <c r="T100" s="188"/>
      <c r="U100" s="175"/>
      <c r="V100" s="198"/>
      <c r="W100" s="202"/>
      <c r="X100" s="202"/>
      <c r="Y100" s="202"/>
      <c r="Z100" s="198"/>
      <c r="AA100" s="175"/>
      <c r="AB100" s="176">
        <v>3</v>
      </c>
      <c r="AC100" s="176" t="s">
        <v>698</v>
      </c>
      <c r="AD100" s="176" t="s">
        <v>719</v>
      </c>
      <c r="AE100" s="176" t="s">
        <v>267</v>
      </c>
      <c r="AF100" s="176" t="s">
        <v>268</v>
      </c>
    </row>
    <row r="101" spans="1:32" x14ac:dyDescent="0.3">
      <c r="A101" s="207" t="s">
        <v>65</v>
      </c>
      <c r="B101" s="208" t="s">
        <v>66</v>
      </c>
      <c r="C101" s="217" t="s">
        <v>86</v>
      </c>
      <c r="D101" s="210" t="s">
        <v>86</v>
      </c>
      <c r="E101" s="211" t="s">
        <v>83</v>
      </c>
      <c r="F101" s="188">
        <v>0.05</v>
      </c>
      <c r="G101" s="193">
        <v>0.65900000000000014</v>
      </c>
      <c r="H101" s="186">
        <v>0.70900000000000019</v>
      </c>
      <c r="I101" s="199"/>
      <c r="J101" s="188">
        <v>0.53</v>
      </c>
      <c r="K101" s="175"/>
      <c r="L101" s="188">
        <v>0.05</v>
      </c>
      <c r="M101" s="198">
        <v>0.6090000000000001</v>
      </c>
      <c r="N101" s="212">
        <v>0.05</v>
      </c>
      <c r="O101" s="188">
        <v>0.70900000000000019</v>
      </c>
      <c r="P101" s="175"/>
      <c r="Q101" s="199"/>
      <c r="R101" s="193">
        <v>0.48</v>
      </c>
      <c r="S101" s="193">
        <v>0.05</v>
      </c>
      <c r="T101" s="188">
        <v>0.53</v>
      </c>
      <c r="U101" s="175"/>
      <c r="V101" s="213"/>
      <c r="W101" s="214"/>
      <c r="X101" s="214"/>
      <c r="Y101" s="214"/>
      <c r="Z101" s="198"/>
      <c r="AA101" s="175"/>
      <c r="AB101" s="215">
        <v>9</v>
      </c>
      <c r="AC101" s="215" t="s">
        <v>710</v>
      </c>
      <c r="AD101" s="215" t="s">
        <v>724</v>
      </c>
      <c r="AE101" s="215" t="s">
        <v>65</v>
      </c>
      <c r="AF101" s="215" t="s">
        <v>66</v>
      </c>
    </row>
    <row r="102" spans="1:32" x14ac:dyDescent="0.3">
      <c r="A102" s="207" t="s">
        <v>181</v>
      </c>
      <c r="B102" s="208" t="s">
        <v>182</v>
      </c>
      <c r="C102" s="209" t="s">
        <v>86</v>
      </c>
      <c r="D102" s="210" t="s">
        <v>83</v>
      </c>
      <c r="E102" s="211" t="s">
        <v>83</v>
      </c>
      <c r="F102" s="188">
        <v>0.05</v>
      </c>
      <c r="G102" s="193">
        <v>0.65900000000000014</v>
      </c>
      <c r="H102" s="186">
        <v>0.70900000000000019</v>
      </c>
      <c r="I102" s="193">
        <v>0.4</v>
      </c>
      <c r="J102" s="188">
        <v>0.53</v>
      </c>
      <c r="K102" s="175"/>
      <c r="L102" s="188">
        <v>0.05</v>
      </c>
      <c r="M102" s="186">
        <v>0.6090000000000001</v>
      </c>
      <c r="N102" s="212">
        <v>0.05</v>
      </c>
      <c r="O102" s="188">
        <v>0.70900000000000019</v>
      </c>
      <c r="P102" s="175"/>
      <c r="Q102" s="193">
        <v>0.4</v>
      </c>
      <c r="R102" s="193">
        <v>0.48</v>
      </c>
      <c r="S102" s="193">
        <v>0.05</v>
      </c>
      <c r="T102" s="188">
        <v>0.53</v>
      </c>
      <c r="U102" s="175"/>
      <c r="V102" s="213"/>
      <c r="W102" s="214"/>
      <c r="X102" s="214"/>
      <c r="Y102" s="214"/>
      <c r="Z102" s="198"/>
      <c r="AA102" s="175"/>
      <c r="AB102" s="215">
        <v>9</v>
      </c>
      <c r="AC102" s="215" t="s">
        <v>710</v>
      </c>
      <c r="AD102" s="215" t="s">
        <v>724</v>
      </c>
      <c r="AE102" s="215" t="s">
        <v>181</v>
      </c>
      <c r="AF102" s="215" t="s">
        <v>182</v>
      </c>
    </row>
    <row r="103" spans="1:32" x14ac:dyDescent="0.3">
      <c r="A103" s="196" t="s">
        <v>23</v>
      </c>
      <c r="B103" s="197" t="s">
        <v>24</v>
      </c>
      <c r="C103" s="181" t="s">
        <v>83</v>
      </c>
      <c r="D103" s="182" t="s">
        <v>86</v>
      </c>
      <c r="E103" s="183" t="s">
        <v>83</v>
      </c>
      <c r="F103" s="188">
        <v>0.05</v>
      </c>
      <c r="G103" s="193">
        <v>0.70000000000000007</v>
      </c>
      <c r="H103" s="186">
        <v>0.75000000000000011</v>
      </c>
      <c r="I103" s="199"/>
      <c r="J103" s="188">
        <v>0.84000000000000008</v>
      </c>
      <c r="K103" s="175"/>
      <c r="L103" s="188">
        <v>0.05</v>
      </c>
      <c r="M103" s="186">
        <v>0.65</v>
      </c>
      <c r="N103" s="188">
        <v>0.05</v>
      </c>
      <c r="O103" s="188">
        <v>0.75000000000000011</v>
      </c>
      <c r="P103" s="175"/>
      <c r="Q103" s="199"/>
      <c r="R103" s="193">
        <v>0.79</v>
      </c>
      <c r="S103" s="193">
        <v>0.05</v>
      </c>
      <c r="T103" s="188">
        <v>0.84000000000000008</v>
      </c>
      <c r="U103" s="175"/>
      <c r="V103" s="198">
        <v>3.2444999999999999</v>
      </c>
      <c r="W103" s="198">
        <v>0.05</v>
      </c>
      <c r="X103" s="198">
        <v>0.05</v>
      </c>
      <c r="Y103" s="198">
        <v>0.05</v>
      </c>
      <c r="Z103" s="198">
        <v>3.3944999999999994</v>
      </c>
      <c r="AA103" s="175"/>
      <c r="AB103" s="176">
        <v>1</v>
      </c>
      <c r="AC103" s="176" t="s">
        <v>700</v>
      </c>
      <c r="AD103" s="176" t="s">
        <v>24</v>
      </c>
      <c r="AE103" s="176" t="s">
        <v>23</v>
      </c>
      <c r="AF103" s="176" t="s">
        <v>24</v>
      </c>
    </row>
    <row r="104" spans="1:32" x14ac:dyDescent="0.3">
      <c r="A104" s="196" t="s">
        <v>521</v>
      </c>
      <c r="B104" s="197" t="s">
        <v>522</v>
      </c>
      <c r="C104" s="181" t="s">
        <v>86</v>
      </c>
      <c r="D104" s="182" t="s">
        <v>86</v>
      </c>
      <c r="E104" s="183" t="s">
        <v>83</v>
      </c>
      <c r="F104" s="188">
        <v>0.05</v>
      </c>
      <c r="G104" s="193">
        <v>3.1264999999999996</v>
      </c>
      <c r="H104" s="186">
        <v>3.1764999999999994</v>
      </c>
      <c r="I104" s="199"/>
      <c r="J104" s="188">
        <v>1.04</v>
      </c>
      <c r="K104" s="175"/>
      <c r="L104" s="188">
        <v>0.05</v>
      </c>
      <c r="M104" s="186">
        <v>3.0764999999999998</v>
      </c>
      <c r="N104" s="188">
        <v>0.05</v>
      </c>
      <c r="O104" s="188">
        <v>3.1764999999999994</v>
      </c>
      <c r="P104" s="175"/>
      <c r="Q104" s="199"/>
      <c r="R104" s="193">
        <v>0.99</v>
      </c>
      <c r="S104" s="193">
        <v>0.05</v>
      </c>
      <c r="T104" s="188">
        <v>1.04</v>
      </c>
      <c r="U104" s="175"/>
      <c r="V104" s="199"/>
      <c r="W104" s="195"/>
      <c r="X104" s="195"/>
      <c r="Y104" s="195"/>
      <c r="Z104" s="195"/>
      <c r="AA104" s="175"/>
      <c r="AB104" s="176">
        <v>9</v>
      </c>
      <c r="AC104" s="176" t="s">
        <v>710</v>
      </c>
      <c r="AD104" s="176" t="s">
        <v>24</v>
      </c>
      <c r="AE104" s="176" t="s">
        <v>521</v>
      </c>
      <c r="AF104" s="176" t="s">
        <v>522</v>
      </c>
    </row>
    <row r="105" spans="1:32" x14ac:dyDescent="0.3">
      <c r="A105" s="196" t="s">
        <v>277</v>
      </c>
      <c r="B105" s="197" t="s">
        <v>278</v>
      </c>
      <c r="C105" s="216" t="s">
        <v>86</v>
      </c>
      <c r="D105" s="182" t="s">
        <v>86</v>
      </c>
      <c r="E105" s="183" t="s">
        <v>86</v>
      </c>
      <c r="F105" s="188">
        <v>0.05</v>
      </c>
      <c r="G105" s="193">
        <v>13.55</v>
      </c>
      <c r="H105" s="186">
        <v>13.600000000000001</v>
      </c>
      <c r="I105" s="199"/>
      <c r="J105" s="188"/>
      <c r="K105" s="175"/>
      <c r="L105" s="188">
        <v>0.05</v>
      </c>
      <c r="M105" s="201">
        <v>13.5</v>
      </c>
      <c r="N105" s="188">
        <v>0.05</v>
      </c>
      <c r="O105" s="188">
        <v>13.600000000000001</v>
      </c>
      <c r="P105" s="175"/>
      <c r="Q105" s="199"/>
      <c r="R105" s="199"/>
      <c r="S105" s="199"/>
      <c r="T105" s="188"/>
      <c r="U105" s="175"/>
      <c r="V105" s="198"/>
      <c r="W105" s="202"/>
      <c r="X105" s="202"/>
      <c r="Y105" s="202"/>
      <c r="Z105" s="198"/>
      <c r="AA105" s="175"/>
      <c r="AB105" s="176">
        <v>3</v>
      </c>
      <c r="AC105" s="176" t="s">
        <v>698</v>
      </c>
      <c r="AD105" s="176" t="s">
        <v>699</v>
      </c>
      <c r="AE105" s="176" t="s">
        <v>277</v>
      </c>
      <c r="AF105" s="176" t="s">
        <v>278</v>
      </c>
    </row>
    <row r="106" spans="1:32" x14ac:dyDescent="0.3">
      <c r="A106" s="207" t="s">
        <v>67</v>
      </c>
      <c r="B106" s="208" t="s">
        <v>68</v>
      </c>
      <c r="C106" s="209" t="s">
        <v>86</v>
      </c>
      <c r="D106" s="210" t="s">
        <v>86</v>
      </c>
      <c r="E106" s="211" t="s">
        <v>83</v>
      </c>
      <c r="F106" s="188">
        <v>0.05</v>
      </c>
      <c r="G106" s="193">
        <v>1.9715000000000003</v>
      </c>
      <c r="H106" s="186">
        <v>2.0215000000000001</v>
      </c>
      <c r="I106" s="199"/>
      <c r="J106" s="188">
        <v>1.04</v>
      </c>
      <c r="K106" s="175"/>
      <c r="L106" s="188">
        <v>0.05</v>
      </c>
      <c r="M106" s="186">
        <v>1.9215000000000002</v>
      </c>
      <c r="N106" s="188">
        <v>0.05</v>
      </c>
      <c r="O106" s="188">
        <v>2.0215000000000001</v>
      </c>
      <c r="P106" s="175"/>
      <c r="Q106" s="199"/>
      <c r="R106" s="193">
        <v>0.99</v>
      </c>
      <c r="S106" s="193">
        <v>0.05</v>
      </c>
      <c r="T106" s="188">
        <v>1.04</v>
      </c>
      <c r="U106" s="175"/>
      <c r="V106" s="199"/>
      <c r="W106" s="195"/>
      <c r="X106" s="195"/>
      <c r="Y106" s="195"/>
      <c r="Z106" s="198"/>
      <c r="AA106" s="175"/>
      <c r="AB106" s="215">
        <v>9</v>
      </c>
      <c r="AC106" s="215" t="s">
        <v>710</v>
      </c>
      <c r="AD106" s="215" t="s">
        <v>24</v>
      </c>
      <c r="AE106" s="215" t="s">
        <v>67</v>
      </c>
      <c r="AF106" s="215" t="s">
        <v>68</v>
      </c>
    </row>
    <row r="107" spans="1:32" x14ac:dyDescent="0.3">
      <c r="A107" s="196" t="s">
        <v>69</v>
      </c>
      <c r="B107" s="197" t="s">
        <v>70</v>
      </c>
      <c r="C107" s="181" t="s">
        <v>86</v>
      </c>
      <c r="D107" s="182" t="s">
        <v>86</v>
      </c>
      <c r="E107" s="183" t="s">
        <v>83</v>
      </c>
      <c r="F107" s="188">
        <v>0.05</v>
      </c>
      <c r="G107" s="193">
        <v>0.52250000000000008</v>
      </c>
      <c r="H107" s="186">
        <v>0.57250000000000012</v>
      </c>
      <c r="I107" s="199"/>
      <c r="J107" s="188">
        <v>1.04</v>
      </c>
      <c r="K107" s="175"/>
      <c r="L107" s="188">
        <v>0.05</v>
      </c>
      <c r="M107" s="198">
        <v>0.47250000000000003</v>
      </c>
      <c r="N107" s="188">
        <v>0.05</v>
      </c>
      <c r="O107" s="188">
        <v>0.57250000000000012</v>
      </c>
      <c r="P107" s="175"/>
      <c r="Q107" s="199"/>
      <c r="R107" s="193">
        <v>0.99</v>
      </c>
      <c r="S107" s="193">
        <v>0.05</v>
      </c>
      <c r="T107" s="188">
        <v>1.04</v>
      </c>
      <c r="U107" s="175"/>
      <c r="V107" s="199"/>
      <c r="W107" s="195"/>
      <c r="X107" s="195"/>
      <c r="Y107" s="195"/>
      <c r="Z107" s="195"/>
      <c r="AA107" s="175"/>
      <c r="AB107" s="176">
        <v>9</v>
      </c>
      <c r="AC107" s="176" t="s">
        <v>710</v>
      </c>
      <c r="AD107" s="176" t="s">
        <v>24</v>
      </c>
      <c r="AE107" s="176" t="s">
        <v>69</v>
      </c>
      <c r="AF107" s="176" t="s">
        <v>70</v>
      </c>
    </row>
    <row r="108" spans="1:32" x14ac:dyDescent="0.3">
      <c r="A108" s="196" t="s">
        <v>295</v>
      </c>
      <c r="B108" s="197" t="s">
        <v>296</v>
      </c>
      <c r="C108" s="200" t="s">
        <v>86</v>
      </c>
      <c r="D108" s="182" t="s">
        <v>86</v>
      </c>
      <c r="E108" s="183" t="s">
        <v>86</v>
      </c>
      <c r="F108" s="188">
        <v>0.05</v>
      </c>
      <c r="G108" s="193">
        <v>13.55</v>
      </c>
      <c r="H108" s="186">
        <v>13.600000000000001</v>
      </c>
      <c r="I108" s="199"/>
      <c r="J108" s="188"/>
      <c r="K108" s="175"/>
      <c r="L108" s="188">
        <v>0.05</v>
      </c>
      <c r="M108" s="201">
        <v>13.5</v>
      </c>
      <c r="N108" s="188">
        <v>0.05</v>
      </c>
      <c r="O108" s="188">
        <v>13.600000000000001</v>
      </c>
      <c r="P108" s="175"/>
      <c r="Q108" s="199"/>
      <c r="R108" s="199"/>
      <c r="S108" s="199"/>
      <c r="T108" s="188"/>
      <c r="U108" s="175"/>
      <c r="V108" s="201"/>
      <c r="W108" s="202"/>
      <c r="X108" s="202"/>
      <c r="Y108" s="201"/>
      <c r="Z108" s="198"/>
      <c r="AA108" s="175"/>
      <c r="AB108" s="176">
        <v>3</v>
      </c>
      <c r="AC108" s="176" t="s">
        <v>698</v>
      </c>
      <c r="AD108" s="176" t="s">
        <v>706</v>
      </c>
      <c r="AE108" s="176" t="s">
        <v>295</v>
      </c>
      <c r="AF108" s="176" t="s">
        <v>296</v>
      </c>
    </row>
    <row r="109" spans="1:32" x14ac:dyDescent="0.3">
      <c r="A109" s="196" t="s">
        <v>297</v>
      </c>
      <c r="B109" s="197" t="s">
        <v>298</v>
      </c>
      <c r="C109" s="200" t="s">
        <v>86</v>
      </c>
      <c r="D109" s="182" t="s">
        <v>86</v>
      </c>
      <c r="E109" s="183" t="s">
        <v>86</v>
      </c>
      <c r="F109" s="188">
        <v>0.05</v>
      </c>
      <c r="G109" s="193">
        <v>13.55</v>
      </c>
      <c r="H109" s="186">
        <v>13.600000000000001</v>
      </c>
      <c r="I109" s="199"/>
      <c r="J109" s="188"/>
      <c r="K109" s="175"/>
      <c r="L109" s="188">
        <v>0.05</v>
      </c>
      <c r="M109" s="201">
        <v>13.5</v>
      </c>
      <c r="N109" s="188">
        <v>0.05</v>
      </c>
      <c r="O109" s="188">
        <v>13.600000000000001</v>
      </c>
      <c r="P109" s="175"/>
      <c r="Q109" s="199"/>
      <c r="R109" s="199"/>
      <c r="S109" s="199"/>
      <c r="T109" s="188"/>
      <c r="U109" s="175"/>
      <c r="V109" s="201"/>
      <c r="W109" s="202"/>
      <c r="X109" s="202"/>
      <c r="Y109" s="201"/>
      <c r="Z109" s="198"/>
      <c r="AA109" s="175"/>
      <c r="AB109" s="176">
        <v>3</v>
      </c>
      <c r="AC109" s="176" t="s">
        <v>698</v>
      </c>
      <c r="AD109" s="176" t="s">
        <v>706</v>
      </c>
      <c r="AE109" s="176" t="s">
        <v>297</v>
      </c>
      <c r="AF109" s="176" t="s">
        <v>298</v>
      </c>
    </row>
    <row r="110" spans="1:32" x14ac:dyDescent="0.3">
      <c r="A110" s="196" t="s">
        <v>299</v>
      </c>
      <c r="B110" s="197" t="s">
        <v>300</v>
      </c>
      <c r="C110" s="200" t="s">
        <v>86</v>
      </c>
      <c r="D110" s="182" t="s">
        <v>86</v>
      </c>
      <c r="E110" s="183" t="s">
        <v>86</v>
      </c>
      <c r="F110" s="188">
        <v>0.05</v>
      </c>
      <c r="G110" s="193">
        <v>13.55</v>
      </c>
      <c r="H110" s="186">
        <v>13.600000000000001</v>
      </c>
      <c r="I110" s="199"/>
      <c r="J110" s="188"/>
      <c r="K110" s="175"/>
      <c r="L110" s="188">
        <v>0.05</v>
      </c>
      <c r="M110" s="201">
        <v>13.5</v>
      </c>
      <c r="N110" s="188">
        <v>0.05</v>
      </c>
      <c r="O110" s="188">
        <v>13.600000000000001</v>
      </c>
      <c r="P110" s="175"/>
      <c r="Q110" s="199"/>
      <c r="R110" s="199"/>
      <c r="S110" s="199"/>
      <c r="T110" s="188"/>
      <c r="U110" s="175"/>
      <c r="V110" s="201"/>
      <c r="W110" s="202"/>
      <c r="X110" s="202"/>
      <c r="Y110" s="201"/>
      <c r="Z110" s="198"/>
      <c r="AA110" s="175"/>
      <c r="AB110" s="176">
        <v>3</v>
      </c>
      <c r="AC110" s="176" t="s">
        <v>698</v>
      </c>
      <c r="AD110" s="176" t="s">
        <v>706</v>
      </c>
      <c r="AE110" s="176" t="s">
        <v>299</v>
      </c>
      <c r="AF110" s="176" t="s">
        <v>300</v>
      </c>
    </row>
    <row r="111" spans="1:32" x14ac:dyDescent="0.3">
      <c r="A111" s="196" t="s">
        <v>289</v>
      </c>
      <c r="B111" s="197" t="s">
        <v>290</v>
      </c>
      <c r="C111" s="216" t="s">
        <v>86</v>
      </c>
      <c r="D111" s="182" t="s">
        <v>86</v>
      </c>
      <c r="E111" s="183" t="s">
        <v>86</v>
      </c>
      <c r="F111" s="188">
        <v>0.05</v>
      </c>
      <c r="G111" s="193">
        <v>11.55</v>
      </c>
      <c r="H111" s="186">
        <v>11.600000000000001</v>
      </c>
      <c r="I111" s="199"/>
      <c r="J111" s="188"/>
      <c r="K111" s="175"/>
      <c r="L111" s="188">
        <v>0.05</v>
      </c>
      <c r="M111" s="201">
        <v>11.5</v>
      </c>
      <c r="N111" s="188">
        <v>0.05</v>
      </c>
      <c r="O111" s="188">
        <v>11.600000000000001</v>
      </c>
      <c r="P111" s="175"/>
      <c r="Q111" s="199"/>
      <c r="R111" s="199"/>
      <c r="S111" s="199"/>
      <c r="T111" s="188"/>
      <c r="U111" s="175"/>
      <c r="V111" s="198"/>
      <c r="W111" s="202"/>
      <c r="X111" s="202"/>
      <c r="Y111" s="202"/>
      <c r="Z111" s="198"/>
      <c r="AA111" s="175"/>
      <c r="AB111" s="176">
        <v>3</v>
      </c>
      <c r="AC111" s="176" t="s">
        <v>698</v>
      </c>
      <c r="AD111" s="176" t="s">
        <v>699</v>
      </c>
      <c r="AE111" s="176" t="s">
        <v>289</v>
      </c>
      <c r="AF111" s="176" t="s">
        <v>290</v>
      </c>
    </row>
    <row r="112" spans="1:32" x14ac:dyDescent="0.3">
      <c r="A112" s="196" t="s">
        <v>301</v>
      </c>
      <c r="B112" s="197" t="s">
        <v>302</v>
      </c>
      <c r="C112" s="200" t="s">
        <v>86</v>
      </c>
      <c r="D112" s="182" t="s">
        <v>86</v>
      </c>
      <c r="E112" s="183" t="s">
        <v>86</v>
      </c>
      <c r="F112" s="188">
        <v>0.05</v>
      </c>
      <c r="G112" s="193">
        <v>13.55</v>
      </c>
      <c r="H112" s="186">
        <v>13.600000000000001</v>
      </c>
      <c r="I112" s="199"/>
      <c r="J112" s="188"/>
      <c r="K112" s="175"/>
      <c r="L112" s="188">
        <v>0.05</v>
      </c>
      <c r="M112" s="201">
        <v>13.5</v>
      </c>
      <c r="N112" s="188">
        <v>0.05</v>
      </c>
      <c r="O112" s="188">
        <v>13.600000000000001</v>
      </c>
      <c r="P112" s="175"/>
      <c r="Q112" s="199"/>
      <c r="R112" s="199"/>
      <c r="S112" s="199"/>
      <c r="T112" s="188"/>
      <c r="U112" s="175"/>
      <c r="V112" s="201"/>
      <c r="W112" s="202"/>
      <c r="X112" s="202"/>
      <c r="Y112" s="201"/>
      <c r="Z112" s="198"/>
      <c r="AA112" s="175"/>
      <c r="AB112" s="176">
        <v>3</v>
      </c>
      <c r="AC112" s="176" t="s">
        <v>698</v>
      </c>
      <c r="AD112" s="176" t="s">
        <v>706</v>
      </c>
      <c r="AE112" s="176" t="s">
        <v>301</v>
      </c>
      <c r="AF112" s="176" t="s">
        <v>302</v>
      </c>
    </row>
    <row r="113" spans="1:32" x14ac:dyDescent="0.3">
      <c r="A113" s="196" t="s">
        <v>293</v>
      </c>
      <c r="B113" s="197" t="s">
        <v>294</v>
      </c>
      <c r="C113" s="216" t="s">
        <v>86</v>
      </c>
      <c r="D113" s="182" t="s">
        <v>86</v>
      </c>
      <c r="E113" s="183" t="s">
        <v>86</v>
      </c>
      <c r="F113" s="188">
        <v>0.05</v>
      </c>
      <c r="G113" s="193">
        <v>2.1999999999999997</v>
      </c>
      <c r="H113" s="186">
        <v>2.2499999999999996</v>
      </c>
      <c r="I113" s="199"/>
      <c r="J113" s="188"/>
      <c r="K113" s="175"/>
      <c r="L113" s="188">
        <v>0.05</v>
      </c>
      <c r="M113" s="201">
        <v>2.15</v>
      </c>
      <c r="N113" s="188">
        <v>0.05</v>
      </c>
      <c r="O113" s="188">
        <v>2.2499999999999996</v>
      </c>
      <c r="P113" s="175"/>
      <c r="Q113" s="199"/>
      <c r="R113" s="199"/>
      <c r="S113" s="199"/>
      <c r="T113" s="188"/>
      <c r="U113" s="175"/>
      <c r="V113" s="199"/>
      <c r="W113" s="195"/>
      <c r="X113" s="195"/>
      <c r="Y113" s="195"/>
      <c r="Z113" s="198"/>
      <c r="AA113" s="175"/>
      <c r="AB113" s="176">
        <v>9</v>
      </c>
      <c r="AC113" s="176" t="s">
        <v>710</v>
      </c>
      <c r="AD113" s="176" t="s">
        <v>294</v>
      </c>
      <c r="AE113" s="176" t="s">
        <v>293</v>
      </c>
      <c r="AF113" s="176" t="s">
        <v>294</v>
      </c>
    </row>
    <row r="114" spans="1:32" x14ac:dyDescent="0.3">
      <c r="A114" s="196" t="s">
        <v>305</v>
      </c>
      <c r="B114" s="197" t="s">
        <v>306</v>
      </c>
      <c r="C114" s="200" t="s">
        <v>86</v>
      </c>
      <c r="D114" s="182" t="s">
        <v>86</v>
      </c>
      <c r="E114" s="183" t="s">
        <v>86</v>
      </c>
      <c r="F114" s="188">
        <v>0.05</v>
      </c>
      <c r="G114" s="193">
        <v>13.55</v>
      </c>
      <c r="H114" s="186">
        <v>13.600000000000001</v>
      </c>
      <c r="I114" s="199"/>
      <c r="J114" s="188"/>
      <c r="K114" s="175"/>
      <c r="L114" s="188">
        <v>0.05</v>
      </c>
      <c r="M114" s="201">
        <v>13.5</v>
      </c>
      <c r="N114" s="188">
        <v>0.05</v>
      </c>
      <c r="O114" s="188">
        <v>13.600000000000001</v>
      </c>
      <c r="P114" s="175"/>
      <c r="Q114" s="199"/>
      <c r="R114" s="199"/>
      <c r="S114" s="199"/>
      <c r="T114" s="188"/>
      <c r="U114" s="175"/>
      <c r="V114" s="201"/>
      <c r="W114" s="202"/>
      <c r="X114" s="202"/>
      <c r="Y114" s="201"/>
      <c r="Z114" s="198"/>
      <c r="AA114" s="175"/>
      <c r="AB114" s="176">
        <v>3</v>
      </c>
      <c r="AC114" s="176" t="s">
        <v>698</v>
      </c>
      <c r="AD114" s="176" t="s">
        <v>706</v>
      </c>
      <c r="AE114" s="176" t="s">
        <v>305</v>
      </c>
      <c r="AF114" s="176" t="s">
        <v>306</v>
      </c>
    </row>
    <row r="115" spans="1:32" x14ac:dyDescent="0.3">
      <c r="A115" s="196" t="s">
        <v>307</v>
      </c>
      <c r="B115" s="197" t="s">
        <v>308</v>
      </c>
      <c r="C115" s="200" t="s">
        <v>86</v>
      </c>
      <c r="D115" s="182" t="s">
        <v>86</v>
      </c>
      <c r="E115" s="183" t="s">
        <v>86</v>
      </c>
      <c r="F115" s="188">
        <v>0.05</v>
      </c>
      <c r="G115" s="193">
        <v>13.55</v>
      </c>
      <c r="H115" s="186">
        <v>13.600000000000001</v>
      </c>
      <c r="I115" s="199"/>
      <c r="J115" s="188"/>
      <c r="K115" s="175"/>
      <c r="L115" s="188">
        <v>0.05</v>
      </c>
      <c r="M115" s="201">
        <v>13.5</v>
      </c>
      <c r="N115" s="188">
        <v>0.05</v>
      </c>
      <c r="O115" s="188">
        <v>13.600000000000001</v>
      </c>
      <c r="P115" s="175"/>
      <c r="Q115" s="199"/>
      <c r="R115" s="199"/>
      <c r="S115" s="199"/>
      <c r="T115" s="188"/>
      <c r="U115" s="175"/>
      <c r="V115" s="201"/>
      <c r="W115" s="202"/>
      <c r="X115" s="202"/>
      <c r="Y115" s="201"/>
      <c r="Z115" s="198"/>
      <c r="AA115" s="175"/>
      <c r="AB115" s="176">
        <v>3</v>
      </c>
      <c r="AC115" s="176" t="s">
        <v>698</v>
      </c>
      <c r="AD115" s="176" t="s">
        <v>706</v>
      </c>
      <c r="AE115" s="176" t="s">
        <v>307</v>
      </c>
      <c r="AF115" s="176" t="s">
        <v>308</v>
      </c>
    </row>
    <row r="116" spans="1:32" x14ac:dyDescent="0.3">
      <c r="A116" s="196" t="s">
        <v>309</v>
      </c>
      <c r="B116" s="197" t="s">
        <v>310</v>
      </c>
      <c r="C116" s="200" t="s">
        <v>86</v>
      </c>
      <c r="D116" s="182" t="s">
        <v>86</v>
      </c>
      <c r="E116" s="183" t="s">
        <v>86</v>
      </c>
      <c r="F116" s="188">
        <v>0.05</v>
      </c>
      <c r="G116" s="193">
        <v>13.55</v>
      </c>
      <c r="H116" s="186">
        <v>13.600000000000001</v>
      </c>
      <c r="I116" s="199"/>
      <c r="J116" s="188"/>
      <c r="K116" s="175"/>
      <c r="L116" s="188">
        <v>0.05</v>
      </c>
      <c r="M116" s="201">
        <v>13.5</v>
      </c>
      <c r="N116" s="188">
        <v>0.05</v>
      </c>
      <c r="O116" s="188">
        <v>13.600000000000001</v>
      </c>
      <c r="P116" s="175"/>
      <c r="Q116" s="199"/>
      <c r="R116" s="199"/>
      <c r="S116" s="199"/>
      <c r="T116" s="188"/>
      <c r="U116" s="175"/>
      <c r="V116" s="201"/>
      <c r="W116" s="202"/>
      <c r="X116" s="202"/>
      <c r="Y116" s="201"/>
      <c r="Z116" s="198"/>
      <c r="AA116" s="175"/>
      <c r="AB116" s="176">
        <v>3</v>
      </c>
      <c r="AC116" s="176" t="s">
        <v>698</v>
      </c>
      <c r="AD116" s="176" t="s">
        <v>706</v>
      </c>
      <c r="AE116" s="176" t="s">
        <v>309</v>
      </c>
      <c r="AF116" s="176" t="s">
        <v>310</v>
      </c>
    </row>
    <row r="117" spans="1:32" x14ac:dyDescent="0.3">
      <c r="A117" s="207" t="s">
        <v>183</v>
      </c>
      <c r="B117" s="208" t="s">
        <v>184</v>
      </c>
      <c r="C117" s="209" t="s">
        <v>86</v>
      </c>
      <c r="D117" s="210" t="s">
        <v>86</v>
      </c>
      <c r="E117" s="211" t="s">
        <v>83</v>
      </c>
      <c r="F117" s="188">
        <v>0.05</v>
      </c>
      <c r="G117" s="193">
        <v>1.9715000000000003</v>
      </c>
      <c r="H117" s="186">
        <v>2.0215000000000001</v>
      </c>
      <c r="I117" s="199"/>
      <c r="J117" s="188">
        <v>1.97</v>
      </c>
      <c r="K117" s="175"/>
      <c r="L117" s="188">
        <v>0.05</v>
      </c>
      <c r="M117" s="198">
        <v>1.9215000000000002</v>
      </c>
      <c r="N117" s="188">
        <v>0.05</v>
      </c>
      <c r="O117" s="188">
        <v>2.0215000000000001</v>
      </c>
      <c r="P117" s="175"/>
      <c r="Q117" s="199"/>
      <c r="R117" s="193">
        <v>1.92</v>
      </c>
      <c r="S117" s="193">
        <v>0.05</v>
      </c>
      <c r="T117" s="188">
        <v>1.97</v>
      </c>
      <c r="U117" s="175"/>
      <c r="V117" s="199"/>
      <c r="W117" s="195"/>
      <c r="X117" s="195"/>
      <c r="Y117" s="195"/>
      <c r="Z117" s="198"/>
      <c r="AA117" s="175"/>
      <c r="AB117" s="215">
        <v>9</v>
      </c>
      <c r="AC117" s="215" t="s">
        <v>710</v>
      </c>
      <c r="AD117" s="215" t="s">
        <v>24</v>
      </c>
      <c r="AE117" s="215" t="s">
        <v>183</v>
      </c>
      <c r="AF117" s="215" t="s">
        <v>184</v>
      </c>
    </row>
    <row r="118" spans="1:32" x14ac:dyDescent="0.3">
      <c r="A118" s="196" t="s">
        <v>303</v>
      </c>
      <c r="B118" s="197" t="s">
        <v>304</v>
      </c>
      <c r="C118" s="216" t="s">
        <v>86</v>
      </c>
      <c r="D118" s="182" t="s">
        <v>86</v>
      </c>
      <c r="E118" s="183" t="s">
        <v>86</v>
      </c>
      <c r="F118" s="188">
        <v>0.05</v>
      </c>
      <c r="G118" s="193">
        <v>13.55</v>
      </c>
      <c r="H118" s="186">
        <v>13.600000000000001</v>
      </c>
      <c r="I118" s="199"/>
      <c r="J118" s="188"/>
      <c r="K118" s="175"/>
      <c r="L118" s="188">
        <v>0.05</v>
      </c>
      <c r="M118" s="201">
        <v>13.5</v>
      </c>
      <c r="N118" s="188">
        <v>0.05</v>
      </c>
      <c r="O118" s="188">
        <v>13.600000000000001</v>
      </c>
      <c r="P118" s="175"/>
      <c r="Q118" s="199"/>
      <c r="R118" s="199"/>
      <c r="S118" s="199"/>
      <c r="T118" s="188"/>
      <c r="U118" s="175"/>
      <c r="V118" s="199"/>
      <c r="W118" s="195"/>
      <c r="X118" s="195"/>
      <c r="Y118" s="195"/>
      <c r="Z118" s="198"/>
      <c r="AA118" s="175"/>
      <c r="AB118" s="176">
        <v>3</v>
      </c>
      <c r="AC118" s="176" t="s">
        <v>698</v>
      </c>
      <c r="AD118" s="176" t="s">
        <v>706</v>
      </c>
      <c r="AE118" s="176" t="s">
        <v>303</v>
      </c>
      <c r="AF118" s="176" t="s">
        <v>304</v>
      </c>
    </row>
    <row r="119" spans="1:32" x14ac:dyDescent="0.3">
      <c r="A119" s="196" t="s">
        <v>311</v>
      </c>
      <c r="B119" s="197" t="s">
        <v>312</v>
      </c>
      <c r="C119" s="200" t="s">
        <v>86</v>
      </c>
      <c r="D119" s="182" t="s">
        <v>86</v>
      </c>
      <c r="E119" s="183" t="s">
        <v>86</v>
      </c>
      <c r="F119" s="188">
        <v>0.05</v>
      </c>
      <c r="G119" s="193">
        <v>13.55</v>
      </c>
      <c r="H119" s="186">
        <v>13.600000000000001</v>
      </c>
      <c r="I119" s="199"/>
      <c r="J119" s="188"/>
      <c r="K119" s="175"/>
      <c r="L119" s="188">
        <v>0.05</v>
      </c>
      <c r="M119" s="201">
        <v>13.5</v>
      </c>
      <c r="N119" s="188">
        <v>0.05</v>
      </c>
      <c r="O119" s="188">
        <v>13.600000000000001</v>
      </c>
      <c r="P119" s="175"/>
      <c r="Q119" s="199"/>
      <c r="R119" s="199"/>
      <c r="S119" s="199"/>
      <c r="T119" s="188"/>
      <c r="U119" s="175"/>
      <c r="V119" s="201"/>
      <c r="W119" s="202"/>
      <c r="X119" s="202"/>
      <c r="Y119" s="201"/>
      <c r="Z119" s="198"/>
      <c r="AA119" s="175"/>
      <c r="AB119" s="176">
        <v>3</v>
      </c>
      <c r="AC119" s="176" t="s">
        <v>698</v>
      </c>
      <c r="AD119" s="176" t="s">
        <v>706</v>
      </c>
      <c r="AE119" s="176" t="s">
        <v>311</v>
      </c>
      <c r="AF119" s="176" t="s">
        <v>312</v>
      </c>
    </row>
    <row r="120" spans="1:32" x14ac:dyDescent="0.3">
      <c r="A120" s="196" t="s">
        <v>313</v>
      </c>
      <c r="B120" s="197" t="s">
        <v>314</v>
      </c>
      <c r="C120" s="200" t="s">
        <v>86</v>
      </c>
      <c r="D120" s="182" t="s">
        <v>86</v>
      </c>
      <c r="E120" s="183" t="s">
        <v>86</v>
      </c>
      <c r="F120" s="188">
        <v>0.05</v>
      </c>
      <c r="G120" s="193">
        <v>13.55</v>
      </c>
      <c r="H120" s="186">
        <v>13.600000000000001</v>
      </c>
      <c r="I120" s="199"/>
      <c r="J120" s="188"/>
      <c r="K120" s="175"/>
      <c r="L120" s="188">
        <v>0.05</v>
      </c>
      <c r="M120" s="201">
        <v>13.5</v>
      </c>
      <c r="N120" s="188">
        <v>0.05</v>
      </c>
      <c r="O120" s="188">
        <v>13.600000000000001</v>
      </c>
      <c r="P120" s="175"/>
      <c r="Q120" s="199"/>
      <c r="R120" s="199"/>
      <c r="S120" s="199"/>
      <c r="T120" s="188"/>
      <c r="U120" s="175"/>
      <c r="V120" s="201"/>
      <c r="W120" s="202"/>
      <c r="X120" s="202"/>
      <c r="Y120" s="201"/>
      <c r="Z120" s="198"/>
      <c r="AA120" s="175"/>
      <c r="AB120" s="176">
        <v>3</v>
      </c>
      <c r="AC120" s="176" t="s">
        <v>698</v>
      </c>
      <c r="AD120" s="176" t="s">
        <v>706</v>
      </c>
      <c r="AE120" s="176" t="s">
        <v>313</v>
      </c>
      <c r="AF120" s="176" t="s">
        <v>314</v>
      </c>
    </row>
    <row r="121" spans="1:32" x14ac:dyDescent="0.3">
      <c r="A121" s="196" t="s">
        <v>34</v>
      </c>
      <c r="B121" s="197" t="s">
        <v>35</v>
      </c>
      <c r="C121" s="181" t="s">
        <v>83</v>
      </c>
      <c r="D121" s="182" t="s">
        <v>86</v>
      </c>
      <c r="E121" s="183" t="s">
        <v>83</v>
      </c>
      <c r="F121" s="188">
        <v>0.05</v>
      </c>
      <c r="G121" s="193">
        <v>0.70000000000000007</v>
      </c>
      <c r="H121" s="186">
        <v>0.75000000000000011</v>
      </c>
      <c r="I121" s="199"/>
      <c r="J121" s="188">
        <v>0.53</v>
      </c>
      <c r="K121" s="175"/>
      <c r="L121" s="188">
        <v>0.05</v>
      </c>
      <c r="M121" s="198">
        <v>0.65</v>
      </c>
      <c r="N121" s="188">
        <v>0.05</v>
      </c>
      <c r="O121" s="188">
        <v>0.75000000000000011</v>
      </c>
      <c r="P121" s="175"/>
      <c r="Q121" s="199"/>
      <c r="R121" s="193">
        <v>0.48</v>
      </c>
      <c r="S121" s="193">
        <v>0.05</v>
      </c>
      <c r="T121" s="188">
        <v>0.53</v>
      </c>
      <c r="U121" s="175"/>
      <c r="V121" s="198">
        <v>1.7324999999999999</v>
      </c>
      <c r="W121" s="198">
        <v>0.05</v>
      </c>
      <c r="X121" s="198">
        <v>0.05</v>
      </c>
      <c r="Y121" s="198">
        <v>0.05</v>
      </c>
      <c r="Z121" s="198">
        <v>1.8825000000000001</v>
      </c>
      <c r="AA121" s="175"/>
      <c r="AB121" s="176">
        <v>1</v>
      </c>
      <c r="AC121" s="176" t="s">
        <v>700</v>
      </c>
      <c r="AD121" s="176" t="s">
        <v>705</v>
      </c>
      <c r="AE121" s="176" t="s">
        <v>34</v>
      </c>
      <c r="AF121" s="176" t="s">
        <v>35</v>
      </c>
    </row>
    <row r="122" spans="1:32" x14ac:dyDescent="0.3">
      <c r="A122" s="196" t="s">
        <v>36</v>
      </c>
      <c r="B122" s="197" t="s">
        <v>53</v>
      </c>
      <c r="C122" s="181" t="s">
        <v>83</v>
      </c>
      <c r="D122" s="182" t="s">
        <v>83</v>
      </c>
      <c r="E122" s="183" t="s">
        <v>83</v>
      </c>
      <c r="F122" s="188">
        <v>0.05</v>
      </c>
      <c r="G122" s="193">
        <v>0.70000000000000007</v>
      </c>
      <c r="H122" s="186">
        <v>0.75000000000000011</v>
      </c>
      <c r="I122" s="193">
        <v>0.4</v>
      </c>
      <c r="J122" s="188">
        <v>0.53</v>
      </c>
      <c r="K122" s="175"/>
      <c r="L122" s="188">
        <v>0.05</v>
      </c>
      <c r="M122" s="198">
        <v>0.65</v>
      </c>
      <c r="N122" s="188">
        <v>0.05</v>
      </c>
      <c r="O122" s="188">
        <v>0.75000000000000011</v>
      </c>
      <c r="P122" s="175"/>
      <c r="Q122" s="193">
        <v>0.4</v>
      </c>
      <c r="R122" s="193">
        <v>0.48</v>
      </c>
      <c r="S122" s="193">
        <v>0.05</v>
      </c>
      <c r="T122" s="188">
        <v>0.53</v>
      </c>
      <c r="U122" s="175"/>
      <c r="V122" s="198">
        <v>1.8689999999999998</v>
      </c>
      <c r="W122" s="198">
        <v>0.05</v>
      </c>
      <c r="X122" s="198">
        <v>0.05</v>
      </c>
      <c r="Y122" s="198">
        <v>0.05</v>
      </c>
      <c r="Z122" s="198">
        <v>2.0189999999999997</v>
      </c>
      <c r="AA122" s="175"/>
      <c r="AB122" s="176">
        <v>1</v>
      </c>
      <c r="AC122" s="176" t="s">
        <v>700</v>
      </c>
      <c r="AD122" s="176" t="s">
        <v>705</v>
      </c>
      <c r="AE122" s="176" t="s">
        <v>36</v>
      </c>
      <c r="AF122" s="176" t="s">
        <v>53</v>
      </c>
    </row>
    <row r="123" spans="1:32" x14ac:dyDescent="0.3">
      <c r="A123" s="196" t="s">
        <v>535</v>
      </c>
      <c r="B123" s="197" t="s">
        <v>536</v>
      </c>
      <c r="C123" s="181" t="s">
        <v>86</v>
      </c>
      <c r="D123" s="182" t="s">
        <v>86</v>
      </c>
      <c r="E123" s="183" t="s">
        <v>83</v>
      </c>
      <c r="F123" s="188">
        <v>0.05</v>
      </c>
      <c r="G123" s="193">
        <v>10.434500000000002</v>
      </c>
      <c r="H123" s="186">
        <v>10.484500000000002</v>
      </c>
      <c r="I123" s="199"/>
      <c r="J123" s="188"/>
      <c r="K123" s="175"/>
      <c r="L123" s="188">
        <v>0.05</v>
      </c>
      <c r="M123" s="198">
        <v>10.384500000000001</v>
      </c>
      <c r="N123" s="188">
        <v>0.05</v>
      </c>
      <c r="O123" s="188">
        <v>10.484500000000002</v>
      </c>
      <c r="P123" s="175"/>
      <c r="Q123" s="199"/>
      <c r="R123" s="201"/>
      <c r="S123" s="201"/>
      <c r="T123" s="188"/>
      <c r="U123" s="175"/>
      <c r="V123" s="199"/>
      <c r="W123" s="195"/>
      <c r="X123" s="195"/>
      <c r="Y123" s="195"/>
      <c r="Z123" s="195"/>
      <c r="AA123" s="175"/>
      <c r="AB123" s="176">
        <v>9</v>
      </c>
      <c r="AC123" s="176" t="s">
        <v>710</v>
      </c>
      <c r="AD123" s="176" t="s">
        <v>536</v>
      </c>
      <c r="AE123" s="176" t="s">
        <v>535</v>
      </c>
      <c r="AF123" s="176" t="s">
        <v>536</v>
      </c>
    </row>
    <row r="124" spans="1:32" x14ac:dyDescent="0.3">
      <c r="A124" s="196" t="s">
        <v>539</v>
      </c>
      <c r="B124" s="197" t="s">
        <v>540</v>
      </c>
      <c r="C124" s="216" t="s">
        <v>86</v>
      </c>
      <c r="D124" s="182" t="s">
        <v>86</v>
      </c>
      <c r="E124" s="183" t="s">
        <v>83</v>
      </c>
      <c r="F124" s="188">
        <v>0.05</v>
      </c>
      <c r="G124" s="193">
        <v>0.65900000000000014</v>
      </c>
      <c r="H124" s="186">
        <v>0.70900000000000019</v>
      </c>
      <c r="I124" s="199"/>
      <c r="J124" s="188"/>
      <c r="K124" s="175"/>
      <c r="L124" s="188">
        <v>0.05</v>
      </c>
      <c r="M124" s="198">
        <v>0.6090000000000001</v>
      </c>
      <c r="N124" s="188">
        <v>0.05</v>
      </c>
      <c r="O124" s="188">
        <v>0.70900000000000019</v>
      </c>
      <c r="P124" s="175"/>
      <c r="Q124" s="199"/>
      <c r="R124" s="201"/>
      <c r="S124" s="201"/>
      <c r="T124" s="188"/>
      <c r="U124" s="175"/>
      <c r="V124" s="199"/>
      <c r="W124" s="195"/>
      <c r="X124" s="195"/>
      <c r="Y124" s="195"/>
      <c r="AA124" s="175"/>
      <c r="AB124" s="176">
        <v>9</v>
      </c>
      <c r="AC124" s="176" t="s">
        <v>710</v>
      </c>
      <c r="AD124" s="176" t="s">
        <v>540</v>
      </c>
      <c r="AE124" s="176" t="s">
        <v>539</v>
      </c>
      <c r="AF124" s="176" t="s">
        <v>540</v>
      </c>
    </row>
    <row r="125" spans="1:32" x14ac:dyDescent="0.3">
      <c r="A125" s="207" t="s">
        <v>789</v>
      </c>
      <c r="B125" s="208" t="s">
        <v>790</v>
      </c>
      <c r="C125" s="217" t="s">
        <v>86</v>
      </c>
      <c r="D125" s="210" t="s">
        <v>86</v>
      </c>
      <c r="E125" s="211" t="s">
        <v>83</v>
      </c>
      <c r="F125" s="188">
        <v>0.05</v>
      </c>
      <c r="G125" s="193">
        <v>0.65900000000000014</v>
      </c>
      <c r="H125" s="186">
        <v>0.70900000000000019</v>
      </c>
      <c r="I125" s="213"/>
      <c r="J125" s="188">
        <v>0.53</v>
      </c>
      <c r="K125" s="175"/>
      <c r="L125" s="188">
        <v>0.05</v>
      </c>
      <c r="M125" s="198">
        <v>0.6090000000000001</v>
      </c>
      <c r="N125" s="212">
        <v>0.05</v>
      </c>
      <c r="O125" s="188">
        <v>0.70900000000000019</v>
      </c>
      <c r="P125" s="175"/>
      <c r="Q125" s="213"/>
      <c r="R125" s="193">
        <v>0.48</v>
      </c>
      <c r="S125" s="193">
        <v>0.05</v>
      </c>
      <c r="T125" s="188">
        <v>0.53</v>
      </c>
      <c r="U125" s="175"/>
      <c r="V125" s="213"/>
      <c r="W125" s="214"/>
      <c r="X125" s="214"/>
      <c r="Y125" s="214"/>
      <c r="Z125" s="189"/>
      <c r="AA125" s="175"/>
      <c r="AB125" s="215">
        <v>9</v>
      </c>
      <c r="AC125" s="215" t="s">
        <v>710</v>
      </c>
      <c r="AD125" s="215" t="s">
        <v>724</v>
      </c>
      <c r="AE125" s="215" t="s">
        <v>789</v>
      </c>
      <c r="AF125" s="215" t="s">
        <v>790</v>
      </c>
    </row>
    <row r="126" spans="1:32" x14ac:dyDescent="0.3">
      <c r="A126" s="196" t="s">
        <v>319</v>
      </c>
      <c r="B126" s="208" t="s">
        <v>791</v>
      </c>
      <c r="C126" s="216" t="s">
        <v>86</v>
      </c>
      <c r="D126" s="182" t="s">
        <v>86</v>
      </c>
      <c r="E126" s="183" t="s">
        <v>86</v>
      </c>
      <c r="F126" s="188">
        <v>0.05</v>
      </c>
      <c r="G126" s="193">
        <v>1.05</v>
      </c>
      <c r="H126" s="186">
        <v>1.1000000000000001</v>
      </c>
      <c r="I126" s="199"/>
      <c r="J126" s="188"/>
      <c r="K126" s="175"/>
      <c r="L126" s="188">
        <v>0.05</v>
      </c>
      <c r="M126" s="188">
        <v>1</v>
      </c>
      <c r="N126" s="188">
        <v>0.05</v>
      </c>
      <c r="O126" s="188">
        <v>1.1000000000000001</v>
      </c>
      <c r="P126" s="175"/>
      <c r="Q126" s="199"/>
      <c r="R126" s="199"/>
      <c r="S126" s="199"/>
      <c r="T126" s="188"/>
      <c r="U126" s="175"/>
      <c r="V126" s="199"/>
      <c r="W126" s="195"/>
      <c r="X126" s="195"/>
      <c r="Y126" s="195"/>
      <c r="AA126" s="175"/>
      <c r="AB126" s="176">
        <v>4</v>
      </c>
      <c r="AC126" s="176" t="s">
        <v>708</v>
      </c>
      <c r="AD126" s="176" t="s">
        <v>709</v>
      </c>
      <c r="AE126" s="176" t="s">
        <v>319</v>
      </c>
      <c r="AF126" s="176" t="s">
        <v>791</v>
      </c>
    </row>
    <row r="127" spans="1:32" x14ac:dyDescent="0.3">
      <c r="A127" s="196" t="s">
        <v>321</v>
      </c>
      <c r="B127" s="208" t="s">
        <v>322</v>
      </c>
      <c r="C127" s="216" t="s">
        <v>86</v>
      </c>
      <c r="D127" s="182" t="s">
        <v>86</v>
      </c>
      <c r="E127" s="183" t="s">
        <v>86</v>
      </c>
      <c r="F127" s="188">
        <v>0.05</v>
      </c>
      <c r="G127" s="193">
        <v>3.1199999999999997</v>
      </c>
      <c r="H127" s="186">
        <v>3.1699999999999995</v>
      </c>
      <c r="I127" s="199"/>
      <c r="J127" s="188"/>
      <c r="K127" s="175"/>
      <c r="L127" s="188">
        <v>0.05</v>
      </c>
      <c r="M127" s="188">
        <v>3.07</v>
      </c>
      <c r="N127" s="188">
        <v>0.05</v>
      </c>
      <c r="O127" s="188">
        <v>3.1699999999999995</v>
      </c>
      <c r="P127" s="175"/>
      <c r="Q127" s="199"/>
      <c r="R127" s="199"/>
      <c r="S127" s="199"/>
      <c r="T127" s="188"/>
      <c r="U127" s="175"/>
      <c r="V127" s="199"/>
      <c r="W127" s="195"/>
      <c r="X127" s="195"/>
      <c r="Y127" s="195"/>
      <c r="AA127" s="175"/>
      <c r="AB127" s="176">
        <v>4</v>
      </c>
      <c r="AC127" s="176" t="s">
        <v>708</v>
      </c>
      <c r="AD127" s="176" t="s">
        <v>709</v>
      </c>
      <c r="AE127" s="176" t="s">
        <v>321</v>
      </c>
      <c r="AF127" s="176" t="s">
        <v>322</v>
      </c>
    </row>
    <row r="128" spans="1:32" x14ac:dyDescent="0.3">
      <c r="A128" s="196" t="s">
        <v>323</v>
      </c>
      <c r="B128" s="208" t="s">
        <v>324</v>
      </c>
      <c r="C128" s="216" t="s">
        <v>86</v>
      </c>
      <c r="D128" s="182" t="s">
        <v>86</v>
      </c>
      <c r="E128" s="183" t="s">
        <v>86</v>
      </c>
      <c r="F128" s="188">
        <v>0.05</v>
      </c>
      <c r="G128" s="193">
        <v>3.1199999999999997</v>
      </c>
      <c r="H128" s="186">
        <v>3.1699999999999995</v>
      </c>
      <c r="I128" s="199"/>
      <c r="J128" s="188"/>
      <c r="K128" s="175"/>
      <c r="L128" s="188">
        <v>0.05</v>
      </c>
      <c r="M128" s="188">
        <v>3.07</v>
      </c>
      <c r="N128" s="188">
        <v>0.05</v>
      </c>
      <c r="O128" s="188">
        <v>3.1699999999999995</v>
      </c>
      <c r="P128" s="175"/>
      <c r="Q128" s="199"/>
      <c r="R128" s="199"/>
      <c r="S128" s="199"/>
      <c r="T128" s="188"/>
      <c r="U128" s="175"/>
      <c r="V128" s="199"/>
      <c r="W128" s="195"/>
      <c r="X128" s="195"/>
      <c r="Y128" s="195"/>
      <c r="AA128" s="175"/>
      <c r="AB128" s="176">
        <v>4</v>
      </c>
      <c r="AC128" s="176" t="s">
        <v>708</v>
      </c>
      <c r="AD128" s="176" t="s">
        <v>709</v>
      </c>
      <c r="AE128" s="176" t="s">
        <v>323</v>
      </c>
      <c r="AF128" s="176" t="s">
        <v>324</v>
      </c>
    </row>
    <row r="129" spans="1:32" x14ac:dyDescent="0.3">
      <c r="A129" s="196" t="s">
        <v>325</v>
      </c>
      <c r="B129" s="208" t="s">
        <v>326</v>
      </c>
      <c r="C129" s="216" t="s">
        <v>86</v>
      </c>
      <c r="D129" s="182" t="s">
        <v>86</v>
      </c>
      <c r="E129" s="183" t="s">
        <v>86</v>
      </c>
      <c r="F129" s="188">
        <v>0.05</v>
      </c>
      <c r="G129" s="193">
        <v>1.05</v>
      </c>
      <c r="H129" s="186">
        <v>1.1000000000000001</v>
      </c>
      <c r="I129" s="199"/>
      <c r="J129" s="188"/>
      <c r="K129" s="175"/>
      <c r="L129" s="188">
        <v>0.05</v>
      </c>
      <c r="M129" s="188">
        <v>1</v>
      </c>
      <c r="N129" s="188">
        <v>0.05</v>
      </c>
      <c r="O129" s="188">
        <v>1.1000000000000001</v>
      </c>
      <c r="P129" s="175"/>
      <c r="Q129" s="199"/>
      <c r="R129" s="199"/>
      <c r="S129" s="199"/>
      <c r="T129" s="188"/>
      <c r="U129" s="175"/>
      <c r="V129" s="199"/>
      <c r="W129" s="195"/>
      <c r="X129" s="195"/>
      <c r="Y129" s="195"/>
      <c r="AA129" s="175"/>
      <c r="AB129" s="176">
        <v>4</v>
      </c>
      <c r="AC129" s="176" t="s">
        <v>708</v>
      </c>
      <c r="AD129" s="176" t="s">
        <v>709</v>
      </c>
      <c r="AE129" s="176" t="s">
        <v>325</v>
      </c>
      <c r="AF129" s="176" t="s">
        <v>326</v>
      </c>
    </row>
    <row r="130" spans="1:32" x14ac:dyDescent="0.3">
      <c r="A130" s="196" t="s">
        <v>327</v>
      </c>
      <c r="B130" s="208" t="s">
        <v>328</v>
      </c>
      <c r="C130" s="216" t="s">
        <v>86</v>
      </c>
      <c r="D130" s="182" t="s">
        <v>86</v>
      </c>
      <c r="E130" s="183" t="s">
        <v>86</v>
      </c>
      <c r="F130" s="188">
        <v>0.05</v>
      </c>
      <c r="G130" s="193">
        <v>3.1199999999999997</v>
      </c>
      <c r="H130" s="186">
        <v>3.1699999999999995</v>
      </c>
      <c r="I130" s="199"/>
      <c r="J130" s="188"/>
      <c r="K130" s="175"/>
      <c r="L130" s="188">
        <v>0.05</v>
      </c>
      <c r="M130" s="188">
        <v>3.07</v>
      </c>
      <c r="N130" s="188">
        <v>0.05</v>
      </c>
      <c r="O130" s="188">
        <v>3.1699999999999995</v>
      </c>
      <c r="P130" s="175"/>
      <c r="Q130" s="199"/>
      <c r="R130" s="199"/>
      <c r="S130" s="199"/>
      <c r="T130" s="188"/>
      <c r="U130" s="175"/>
      <c r="V130" s="199"/>
      <c r="W130" s="195"/>
      <c r="X130" s="195"/>
      <c r="Y130" s="195"/>
      <c r="AA130" s="175"/>
      <c r="AB130" s="176">
        <v>4</v>
      </c>
      <c r="AC130" s="176" t="s">
        <v>708</v>
      </c>
      <c r="AD130" s="176" t="s">
        <v>709</v>
      </c>
      <c r="AE130" s="176" t="s">
        <v>327</v>
      </c>
      <c r="AF130" s="176" t="s">
        <v>328</v>
      </c>
    </row>
    <row r="131" spans="1:32" x14ac:dyDescent="0.3">
      <c r="A131" s="196" t="s">
        <v>329</v>
      </c>
      <c r="B131" s="208" t="s">
        <v>330</v>
      </c>
      <c r="C131" s="216" t="s">
        <v>86</v>
      </c>
      <c r="D131" s="182" t="s">
        <v>86</v>
      </c>
      <c r="E131" s="183" t="s">
        <v>86</v>
      </c>
      <c r="F131" s="188">
        <v>0.05</v>
      </c>
      <c r="G131" s="193">
        <v>1.05</v>
      </c>
      <c r="H131" s="186">
        <v>1.1000000000000001</v>
      </c>
      <c r="I131" s="199"/>
      <c r="J131" s="188"/>
      <c r="K131" s="175"/>
      <c r="L131" s="188">
        <v>0.05</v>
      </c>
      <c r="M131" s="188">
        <v>1</v>
      </c>
      <c r="N131" s="188">
        <v>0.05</v>
      </c>
      <c r="O131" s="188">
        <v>1.1000000000000001</v>
      </c>
      <c r="P131" s="175"/>
      <c r="Q131" s="199"/>
      <c r="R131" s="199"/>
      <c r="S131" s="199"/>
      <c r="T131" s="188"/>
      <c r="U131" s="175"/>
      <c r="V131" s="199"/>
      <c r="W131" s="195"/>
      <c r="X131" s="195"/>
      <c r="Y131" s="195"/>
      <c r="AA131" s="175"/>
      <c r="AB131" s="176">
        <v>4</v>
      </c>
      <c r="AC131" s="176" t="s">
        <v>708</v>
      </c>
      <c r="AD131" s="176" t="s">
        <v>709</v>
      </c>
      <c r="AE131" s="176" t="s">
        <v>329</v>
      </c>
      <c r="AF131" s="176" t="s">
        <v>330</v>
      </c>
    </row>
    <row r="132" spans="1:32" x14ac:dyDescent="0.3">
      <c r="A132" s="196" t="s">
        <v>331</v>
      </c>
      <c r="B132" s="208" t="s">
        <v>332</v>
      </c>
      <c r="C132" s="216" t="s">
        <v>86</v>
      </c>
      <c r="D132" s="182" t="s">
        <v>86</v>
      </c>
      <c r="E132" s="183" t="s">
        <v>86</v>
      </c>
      <c r="F132" s="188">
        <v>0.05</v>
      </c>
      <c r="G132" s="193">
        <v>3.1199999999999997</v>
      </c>
      <c r="H132" s="186">
        <v>3.1699999999999995</v>
      </c>
      <c r="I132" s="199"/>
      <c r="J132" s="188"/>
      <c r="K132" s="175"/>
      <c r="L132" s="188">
        <v>0.05</v>
      </c>
      <c r="M132" s="188">
        <v>3.07</v>
      </c>
      <c r="N132" s="188">
        <v>0.05</v>
      </c>
      <c r="O132" s="188">
        <v>3.1699999999999995</v>
      </c>
      <c r="P132" s="175"/>
      <c r="Q132" s="199"/>
      <c r="R132" s="199"/>
      <c r="S132" s="199"/>
      <c r="T132" s="188"/>
      <c r="U132" s="175"/>
      <c r="V132" s="199"/>
      <c r="W132" s="195"/>
      <c r="X132" s="195"/>
      <c r="Y132" s="195"/>
      <c r="AA132" s="175"/>
      <c r="AB132" s="176">
        <v>4</v>
      </c>
      <c r="AC132" s="176" t="s">
        <v>708</v>
      </c>
      <c r="AD132" s="176" t="s">
        <v>709</v>
      </c>
      <c r="AE132" s="176" t="s">
        <v>331</v>
      </c>
      <c r="AF132" s="176" t="s">
        <v>332</v>
      </c>
    </row>
    <row r="133" spans="1:32" x14ac:dyDescent="0.3">
      <c r="A133" s="196" t="s">
        <v>333</v>
      </c>
      <c r="B133" s="208" t="s">
        <v>334</v>
      </c>
      <c r="C133" s="216" t="s">
        <v>86</v>
      </c>
      <c r="D133" s="182" t="s">
        <v>86</v>
      </c>
      <c r="E133" s="183" t="s">
        <v>86</v>
      </c>
      <c r="F133" s="188">
        <v>0.05</v>
      </c>
      <c r="G133" s="193">
        <v>1.05</v>
      </c>
      <c r="H133" s="186">
        <v>1.1000000000000001</v>
      </c>
      <c r="I133" s="199"/>
      <c r="J133" s="188"/>
      <c r="K133" s="175"/>
      <c r="L133" s="188">
        <v>0.05</v>
      </c>
      <c r="M133" s="188">
        <v>1</v>
      </c>
      <c r="N133" s="188">
        <v>0.05</v>
      </c>
      <c r="O133" s="188">
        <v>1.1000000000000001</v>
      </c>
      <c r="P133" s="175"/>
      <c r="Q133" s="199"/>
      <c r="R133" s="199"/>
      <c r="S133" s="199"/>
      <c r="T133" s="188"/>
      <c r="U133" s="175"/>
      <c r="V133" s="199"/>
      <c r="W133" s="195"/>
      <c r="X133" s="195"/>
      <c r="Y133" s="195"/>
      <c r="AA133" s="175"/>
      <c r="AB133" s="176">
        <v>4</v>
      </c>
      <c r="AC133" s="176" t="s">
        <v>708</v>
      </c>
      <c r="AD133" s="176" t="s">
        <v>709</v>
      </c>
      <c r="AE133" s="176" t="s">
        <v>333</v>
      </c>
      <c r="AF133" s="176" t="s">
        <v>334</v>
      </c>
    </row>
    <row r="134" spans="1:32" x14ac:dyDescent="0.3">
      <c r="A134" s="196" t="s">
        <v>335</v>
      </c>
      <c r="B134" s="208" t="s">
        <v>792</v>
      </c>
      <c r="C134" s="216" t="s">
        <v>86</v>
      </c>
      <c r="D134" s="182" t="s">
        <v>86</v>
      </c>
      <c r="E134" s="183" t="s">
        <v>86</v>
      </c>
      <c r="F134" s="188">
        <v>0.05</v>
      </c>
      <c r="G134" s="193">
        <v>3.1199999999999997</v>
      </c>
      <c r="H134" s="186">
        <v>3.1699999999999995</v>
      </c>
      <c r="I134" s="199"/>
      <c r="J134" s="188"/>
      <c r="K134" s="175"/>
      <c r="L134" s="188">
        <v>0.05</v>
      </c>
      <c r="M134" s="188">
        <v>3.07</v>
      </c>
      <c r="N134" s="188">
        <v>0.05</v>
      </c>
      <c r="O134" s="188">
        <v>3.1699999999999995</v>
      </c>
      <c r="P134" s="175"/>
      <c r="Q134" s="199"/>
      <c r="R134" s="199"/>
      <c r="S134" s="199"/>
      <c r="T134" s="188"/>
      <c r="U134" s="175"/>
      <c r="V134" s="199"/>
      <c r="W134" s="195"/>
      <c r="X134" s="195"/>
      <c r="Y134" s="195"/>
      <c r="AA134" s="175"/>
      <c r="AB134" s="176">
        <v>4</v>
      </c>
      <c r="AC134" s="176" t="s">
        <v>708</v>
      </c>
      <c r="AD134" s="176" t="s">
        <v>709</v>
      </c>
      <c r="AE134" s="176" t="s">
        <v>335</v>
      </c>
      <c r="AF134" s="176" t="s">
        <v>792</v>
      </c>
    </row>
    <row r="135" spans="1:32" x14ac:dyDescent="0.3">
      <c r="A135" s="196" t="s">
        <v>337</v>
      </c>
      <c r="B135" s="208" t="s">
        <v>793</v>
      </c>
      <c r="C135" s="216" t="s">
        <v>86</v>
      </c>
      <c r="D135" s="182" t="s">
        <v>86</v>
      </c>
      <c r="E135" s="183" t="s">
        <v>86</v>
      </c>
      <c r="F135" s="188">
        <v>0.05</v>
      </c>
      <c r="G135" s="193">
        <v>0.53</v>
      </c>
      <c r="H135" s="186">
        <v>0.58000000000000007</v>
      </c>
      <c r="I135" s="199"/>
      <c r="J135" s="188"/>
      <c r="K135" s="175"/>
      <c r="L135" s="188">
        <v>0.05</v>
      </c>
      <c r="M135" s="198">
        <v>0.48</v>
      </c>
      <c r="N135" s="188">
        <v>0.05</v>
      </c>
      <c r="O135" s="188">
        <v>0.58000000000000007</v>
      </c>
      <c r="P135" s="175"/>
      <c r="Q135" s="199"/>
      <c r="R135" s="199"/>
      <c r="S135" s="199"/>
      <c r="T135" s="188"/>
      <c r="U135" s="175"/>
      <c r="V135" s="199"/>
      <c r="W135" s="195"/>
      <c r="X135" s="195"/>
      <c r="Y135" s="195"/>
      <c r="AA135" s="175"/>
      <c r="AB135" s="176">
        <v>4</v>
      </c>
      <c r="AC135" s="176" t="s">
        <v>708</v>
      </c>
      <c r="AD135" s="176" t="s">
        <v>709</v>
      </c>
      <c r="AE135" s="176" t="s">
        <v>337</v>
      </c>
      <c r="AF135" s="176" t="s">
        <v>793</v>
      </c>
    </row>
    <row r="136" spans="1:32" x14ac:dyDescent="0.3">
      <c r="A136" s="196" t="s">
        <v>339</v>
      </c>
      <c r="B136" s="208" t="s">
        <v>340</v>
      </c>
      <c r="C136" s="216" t="s">
        <v>86</v>
      </c>
      <c r="D136" s="182" t="s">
        <v>86</v>
      </c>
      <c r="E136" s="183" t="s">
        <v>86</v>
      </c>
      <c r="F136" s="188">
        <v>0.05</v>
      </c>
      <c r="G136" s="193">
        <v>1.05</v>
      </c>
      <c r="H136" s="186">
        <v>1.1000000000000001</v>
      </c>
      <c r="I136" s="199"/>
      <c r="J136" s="188"/>
      <c r="K136" s="175"/>
      <c r="L136" s="188">
        <v>0.05</v>
      </c>
      <c r="M136" s="188">
        <v>1</v>
      </c>
      <c r="N136" s="188">
        <v>0.05</v>
      </c>
      <c r="O136" s="188">
        <v>1.1000000000000001</v>
      </c>
      <c r="P136" s="175"/>
      <c r="Q136" s="199"/>
      <c r="R136" s="199"/>
      <c r="S136" s="199"/>
      <c r="T136" s="188"/>
      <c r="U136" s="175"/>
      <c r="V136" s="199"/>
      <c r="W136" s="195"/>
      <c r="X136" s="195"/>
      <c r="Y136" s="195"/>
      <c r="AA136" s="175"/>
      <c r="AB136" s="176">
        <v>4</v>
      </c>
      <c r="AC136" s="176" t="s">
        <v>708</v>
      </c>
      <c r="AD136" s="176" t="s">
        <v>709</v>
      </c>
      <c r="AE136" s="176" t="s">
        <v>339</v>
      </c>
      <c r="AF136" s="176" t="s">
        <v>340</v>
      </c>
    </row>
    <row r="137" spans="1:32" x14ac:dyDescent="0.3">
      <c r="A137" s="196" t="s">
        <v>341</v>
      </c>
      <c r="B137" s="208" t="s">
        <v>342</v>
      </c>
      <c r="C137" s="216" t="s">
        <v>86</v>
      </c>
      <c r="D137" s="182" t="s">
        <v>86</v>
      </c>
      <c r="E137" s="183" t="s">
        <v>86</v>
      </c>
      <c r="F137" s="188">
        <v>0.05</v>
      </c>
      <c r="G137" s="193">
        <v>1.05</v>
      </c>
      <c r="H137" s="186">
        <v>1.1000000000000001</v>
      </c>
      <c r="I137" s="199"/>
      <c r="J137" s="188"/>
      <c r="K137" s="175"/>
      <c r="L137" s="188">
        <v>0.05</v>
      </c>
      <c r="M137" s="188">
        <v>1</v>
      </c>
      <c r="N137" s="188">
        <v>0.05</v>
      </c>
      <c r="O137" s="188">
        <v>1.1000000000000001</v>
      </c>
      <c r="P137" s="175"/>
      <c r="Q137" s="199"/>
      <c r="R137" s="199"/>
      <c r="S137" s="199"/>
      <c r="T137" s="188"/>
      <c r="U137" s="175"/>
      <c r="V137" s="199"/>
      <c r="W137" s="195"/>
      <c r="X137" s="195"/>
      <c r="Y137" s="195"/>
      <c r="AA137" s="175"/>
      <c r="AB137" s="176">
        <v>4</v>
      </c>
      <c r="AC137" s="176" t="s">
        <v>708</v>
      </c>
      <c r="AD137" s="176" t="s">
        <v>709</v>
      </c>
      <c r="AE137" s="176" t="s">
        <v>341</v>
      </c>
      <c r="AF137" s="176" t="s">
        <v>342</v>
      </c>
    </row>
    <row r="138" spans="1:32" x14ac:dyDescent="0.3">
      <c r="A138" s="196" t="s">
        <v>343</v>
      </c>
      <c r="B138" s="208" t="s">
        <v>344</v>
      </c>
      <c r="C138" s="216" t="s">
        <v>86</v>
      </c>
      <c r="D138" s="182" t="s">
        <v>86</v>
      </c>
      <c r="E138" s="183" t="s">
        <v>86</v>
      </c>
      <c r="F138" s="188">
        <v>0.05</v>
      </c>
      <c r="G138" s="193">
        <v>3.1199999999999997</v>
      </c>
      <c r="H138" s="186">
        <v>3.1699999999999995</v>
      </c>
      <c r="I138" s="199"/>
      <c r="J138" s="188"/>
      <c r="K138" s="175"/>
      <c r="L138" s="188">
        <v>0.05</v>
      </c>
      <c r="M138" s="188">
        <v>3.07</v>
      </c>
      <c r="N138" s="188">
        <v>0.05</v>
      </c>
      <c r="O138" s="188">
        <v>3.1699999999999995</v>
      </c>
      <c r="P138" s="175"/>
      <c r="Q138" s="199"/>
      <c r="R138" s="199"/>
      <c r="S138" s="199"/>
      <c r="T138" s="188"/>
      <c r="U138" s="175"/>
      <c r="V138" s="199"/>
      <c r="W138" s="195"/>
      <c r="X138" s="195"/>
      <c r="Y138" s="195"/>
      <c r="AA138" s="175"/>
      <c r="AB138" s="176">
        <v>4</v>
      </c>
      <c r="AC138" s="176" t="s">
        <v>708</v>
      </c>
      <c r="AD138" s="176" t="s">
        <v>709</v>
      </c>
      <c r="AE138" s="176" t="s">
        <v>343</v>
      </c>
      <c r="AF138" s="176" t="s">
        <v>344</v>
      </c>
    </row>
    <row r="139" spans="1:32" x14ac:dyDescent="0.3">
      <c r="A139" s="196" t="s">
        <v>345</v>
      </c>
      <c r="B139" s="208" t="s">
        <v>346</v>
      </c>
      <c r="C139" s="216" t="s">
        <v>86</v>
      </c>
      <c r="D139" s="182" t="s">
        <v>86</v>
      </c>
      <c r="E139" s="183" t="s">
        <v>86</v>
      </c>
      <c r="F139" s="188">
        <v>0.05</v>
      </c>
      <c r="G139" s="193">
        <v>1.05</v>
      </c>
      <c r="H139" s="186">
        <v>1.1000000000000001</v>
      </c>
      <c r="I139" s="199"/>
      <c r="J139" s="188"/>
      <c r="K139" s="175"/>
      <c r="L139" s="188">
        <v>0.05</v>
      </c>
      <c r="M139" s="188">
        <v>1</v>
      </c>
      <c r="N139" s="188">
        <v>0.05</v>
      </c>
      <c r="O139" s="188">
        <v>1.1000000000000001</v>
      </c>
      <c r="P139" s="175"/>
      <c r="Q139" s="199"/>
      <c r="R139" s="199"/>
      <c r="S139" s="199"/>
      <c r="T139" s="188"/>
      <c r="U139" s="175"/>
      <c r="V139" s="199"/>
      <c r="W139" s="195"/>
      <c r="X139" s="195"/>
      <c r="Y139" s="195"/>
      <c r="AA139" s="175"/>
      <c r="AB139" s="176">
        <v>4</v>
      </c>
      <c r="AC139" s="176" t="s">
        <v>708</v>
      </c>
      <c r="AD139" s="176" t="s">
        <v>709</v>
      </c>
      <c r="AE139" s="176" t="s">
        <v>345</v>
      </c>
      <c r="AF139" s="176" t="s">
        <v>346</v>
      </c>
    </row>
    <row r="140" spans="1:32" x14ac:dyDescent="0.3">
      <c r="A140" s="196" t="s">
        <v>347</v>
      </c>
      <c r="B140" s="208" t="s">
        <v>348</v>
      </c>
      <c r="C140" s="216" t="s">
        <v>86</v>
      </c>
      <c r="D140" s="182" t="s">
        <v>86</v>
      </c>
      <c r="E140" s="183" t="s">
        <v>86</v>
      </c>
      <c r="F140" s="188">
        <v>0.05</v>
      </c>
      <c r="G140" s="193">
        <v>3.1199999999999997</v>
      </c>
      <c r="H140" s="186">
        <v>3.1699999999999995</v>
      </c>
      <c r="I140" s="199"/>
      <c r="J140" s="188"/>
      <c r="K140" s="175"/>
      <c r="L140" s="188">
        <v>0.05</v>
      </c>
      <c r="M140" s="188">
        <v>3.07</v>
      </c>
      <c r="N140" s="188">
        <v>0.05</v>
      </c>
      <c r="O140" s="188">
        <v>3.1699999999999995</v>
      </c>
      <c r="P140" s="175"/>
      <c r="Q140" s="199"/>
      <c r="R140" s="199"/>
      <c r="S140" s="199"/>
      <c r="T140" s="188"/>
      <c r="U140" s="175"/>
      <c r="V140" s="199"/>
      <c r="W140" s="195"/>
      <c r="X140" s="195"/>
      <c r="Y140" s="195"/>
      <c r="AA140" s="175"/>
      <c r="AB140" s="176">
        <v>4</v>
      </c>
      <c r="AC140" s="176" t="s">
        <v>708</v>
      </c>
      <c r="AD140" s="176" t="s">
        <v>709</v>
      </c>
      <c r="AE140" s="176" t="s">
        <v>347</v>
      </c>
      <c r="AF140" s="176" t="s">
        <v>348</v>
      </c>
    </row>
    <row r="141" spans="1:32" x14ac:dyDescent="0.3">
      <c r="A141" s="196" t="s">
        <v>349</v>
      </c>
      <c r="B141" s="208" t="s">
        <v>350</v>
      </c>
      <c r="C141" s="216" t="s">
        <v>86</v>
      </c>
      <c r="D141" s="182" t="s">
        <v>86</v>
      </c>
      <c r="E141" s="183" t="s">
        <v>86</v>
      </c>
      <c r="F141" s="188">
        <v>0.05</v>
      </c>
      <c r="G141" s="193">
        <v>3.1199999999999997</v>
      </c>
      <c r="H141" s="186">
        <v>3.1699999999999995</v>
      </c>
      <c r="I141" s="199"/>
      <c r="J141" s="188"/>
      <c r="K141" s="175"/>
      <c r="L141" s="188">
        <v>0.05</v>
      </c>
      <c r="M141" s="188">
        <v>3.07</v>
      </c>
      <c r="N141" s="188">
        <v>0.05</v>
      </c>
      <c r="O141" s="188">
        <v>3.1699999999999995</v>
      </c>
      <c r="P141" s="175"/>
      <c r="Q141" s="199"/>
      <c r="R141" s="199"/>
      <c r="S141" s="199"/>
      <c r="T141" s="188"/>
      <c r="U141" s="175"/>
      <c r="V141" s="199"/>
      <c r="W141" s="195"/>
      <c r="X141" s="195"/>
      <c r="Y141" s="195"/>
      <c r="AA141" s="175"/>
      <c r="AB141" s="176">
        <v>4</v>
      </c>
      <c r="AC141" s="176" t="s">
        <v>708</v>
      </c>
      <c r="AD141" s="176" t="s">
        <v>709</v>
      </c>
      <c r="AE141" s="176" t="s">
        <v>349</v>
      </c>
      <c r="AF141" s="176" t="s">
        <v>350</v>
      </c>
    </row>
    <row r="142" spans="1:32" x14ac:dyDescent="0.3">
      <c r="A142" s="196" t="s">
        <v>351</v>
      </c>
      <c r="B142" s="208" t="s">
        <v>352</v>
      </c>
      <c r="C142" s="216" t="s">
        <v>86</v>
      </c>
      <c r="D142" s="182" t="s">
        <v>86</v>
      </c>
      <c r="E142" s="183" t="s">
        <v>86</v>
      </c>
      <c r="F142" s="188">
        <v>0.05</v>
      </c>
      <c r="G142" s="193">
        <v>3.1199999999999997</v>
      </c>
      <c r="H142" s="186">
        <v>3.1699999999999995</v>
      </c>
      <c r="I142" s="199"/>
      <c r="J142" s="188"/>
      <c r="K142" s="175"/>
      <c r="L142" s="188">
        <v>0.05</v>
      </c>
      <c r="M142" s="188">
        <v>3.07</v>
      </c>
      <c r="N142" s="188">
        <v>0.05</v>
      </c>
      <c r="O142" s="188">
        <v>3.1699999999999995</v>
      </c>
      <c r="P142" s="175"/>
      <c r="Q142" s="199"/>
      <c r="R142" s="199"/>
      <c r="S142" s="199"/>
      <c r="T142" s="188"/>
      <c r="U142" s="175"/>
      <c r="V142" s="199"/>
      <c r="W142" s="195"/>
      <c r="X142" s="195"/>
      <c r="Y142" s="195"/>
      <c r="AA142" s="175"/>
      <c r="AB142" s="176">
        <v>4</v>
      </c>
      <c r="AC142" s="176" t="s">
        <v>708</v>
      </c>
      <c r="AD142" s="176" t="s">
        <v>709</v>
      </c>
      <c r="AE142" s="176" t="s">
        <v>351</v>
      </c>
      <c r="AF142" s="176" t="s">
        <v>352</v>
      </c>
    </row>
    <row r="143" spans="1:32" x14ac:dyDescent="0.3">
      <c r="A143" s="196" t="s">
        <v>353</v>
      </c>
      <c r="B143" s="208" t="s">
        <v>354</v>
      </c>
      <c r="C143" s="216" t="s">
        <v>86</v>
      </c>
      <c r="D143" s="182" t="s">
        <v>86</v>
      </c>
      <c r="E143" s="183" t="s">
        <v>86</v>
      </c>
      <c r="F143" s="188">
        <v>0.05</v>
      </c>
      <c r="G143" s="193">
        <v>3.1199999999999997</v>
      </c>
      <c r="H143" s="186">
        <v>3.1699999999999995</v>
      </c>
      <c r="I143" s="199"/>
      <c r="J143" s="188"/>
      <c r="K143" s="175"/>
      <c r="L143" s="188">
        <v>0.05</v>
      </c>
      <c r="M143" s="188">
        <v>3.07</v>
      </c>
      <c r="N143" s="188">
        <v>0.05</v>
      </c>
      <c r="O143" s="188">
        <v>3.1699999999999995</v>
      </c>
      <c r="P143" s="175"/>
      <c r="Q143" s="199"/>
      <c r="R143" s="199"/>
      <c r="S143" s="199"/>
      <c r="T143" s="188"/>
      <c r="U143" s="175"/>
      <c r="V143" s="199"/>
      <c r="W143" s="195"/>
      <c r="X143" s="195"/>
      <c r="Y143" s="195"/>
      <c r="AA143" s="175"/>
      <c r="AB143" s="176">
        <v>4</v>
      </c>
      <c r="AC143" s="176" t="s">
        <v>708</v>
      </c>
      <c r="AD143" s="176" t="s">
        <v>709</v>
      </c>
      <c r="AE143" s="176" t="s">
        <v>353</v>
      </c>
      <c r="AF143" s="176" t="s">
        <v>354</v>
      </c>
    </row>
    <row r="144" spans="1:32" x14ac:dyDescent="0.3">
      <c r="A144" s="196" t="s">
        <v>355</v>
      </c>
      <c r="B144" s="208" t="s">
        <v>356</v>
      </c>
      <c r="C144" s="216" t="s">
        <v>86</v>
      </c>
      <c r="D144" s="182" t="s">
        <v>86</v>
      </c>
      <c r="E144" s="183" t="s">
        <v>86</v>
      </c>
      <c r="F144" s="188">
        <v>0.05</v>
      </c>
      <c r="G144" s="193">
        <v>3.1199999999999997</v>
      </c>
      <c r="H144" s="186">
        <v>3.1699999999999995</v>
      </c>
      <c r="I144" s="199"/>
      <c r="J144" s="188"/>
      <c r="K144" s="175"/>
      <c r="L144" s="188">
        <v>0.05</v>
      </c>
      <c r="M144" s="188">
        <v>3.07</v>
      </c>
      <c r="N144" s="188">
        <v>0.05</v>
      </c>
      <c r="O144" s="188">
        <v>3.1699999999999995</v>
      </c>
      <c r="P144" s="175"/>
      <c r="Q144" s="199"/>
      <c r="R144" s="199"/>
      <c r="S144" s="199"/>
      <c r="T144" s="188"/>
      <c r="U144" s="175"/>
      <c r="V144" s="199"/>
      <c r="W144" s="195"/>
      <c r="X144" s="195"/>
      <c r="Y144" s="195"/>
      <c r="AA144" s="175"/>
      <c r="AB144" s="176">
        <v>4</v>
      </c>
      <c r="AC144" s="176" t="s">
        <v>708</v>
      </c>
      <c r="AD144" s="176" t="s">
        <v>709</v>
      </c>
      <c r="AE144" s="176" t="s">
        <v>355</v>
      </c>
      <c r="AF144" s="176" t="s">
        <v>356</v>
      </c>
    </row>
    <row r="145" spans="1:32" x14ac:dyDescent="0.3">
      <c r="A145" s="196" t="s">
        <v>357</v>
      </c>
      <c r="B145" s="208" t="s">
        <v>358</v>
      </c>
      <c r="C145" s="216" t="s">
        <v>86</v>
      </c>
      <c r="D145" s="182" t="s">
        <v>86</v>
      </c>
      <c r="E145" s="183" t="s">
        <v>86</v>
      </c>
      <c r="F145" s="188">
        <v>0.05</v>
      </c>
      <c r="G145" s="193">
        <v>3.1199999999999997</v>
      </c>
      <c r="H145" s="186">
        <v>3.1699999999999995</v>
      </c>
      <c r="I145" s="199"/>
      <c r="J145" s="188"/>
      <c r="K145" s="175"/>
      <c r="L145" s="188">
        <v>0.05</v>
      </c>
      <c r="M145" s="188">
        <v>3.07</v>
      </c>
      <c r="N145" s="188">
        <v>0.05</v>
      </c>
      <c r="O145" s="188">
        <v>3.1699999999999995</v>
      </c>
      <c r="P145" s="175"/>
      <c r="Q145" s="199"/>
      <c r="R145" s="199"/>
      <c r="S145" s="199"/>
      <c r="T145" s="188"/>
      <c r="U145" s="175"/>
      <c r="V145" s="199"/>
      <c r="W145" s="195"/>
      <c r="X145" s="195"/>
      <c r="Y145" s="195"/>
      <c r="AA145" s="175"/>
      <c r="AB145" s="176">
        <v>4</v>
      </c>
      <c r="AC145" s="176" t="s">
        <v>708</v>
      </c>
      <c r="AD145" s="176" t="s">
        <v>709</v>
      </c>
      <c r="AE145" s="176" t="s">
        <v>357</v>
      </c>
      <c r="AF145" s="176" t="s">
        <v>358</v>
      </c>
    </row>
    <row r="146" spans="1:32" x14ac:dyDescent="0.3">
      <c r="A146" s="196" t="s">
        <v>359</v>
      </c>
      <c r="B146" s="208" t="s">
        <v>360</v>
      </c>
      <c r="C146" s="216" t="s">
        <v>86</v>
      </c>
      <c r="D146" s="182" t="s">
        <v>86</v>
      </c>
      <c r="E146" s="183" t="s">
        <v>86</v>
      </c>
      <c r="F146" s="188">
        <v>0.05</v>
      </c>
      <c r="G146" s="193">
        <v>1.05</v>
      </c>
      <c r="H146" s="186">
        <v>1.1000000000000001</v>
      </c>
      <c r="I146" s="199"/>
      <c r="J146" s="188"/>
      <c r="K146" s="175"/>
      <c r="L146" s="188">
        <v>0.05</v>
      </c>
      <c r="M146" s="188">
        <v>1</v>
      </c>
      <c r="N146" s="188">
        <v>0.05</v>
      </c>
      <c r="O146" s="188">
        <v>1.1000000000000001</v>
      </c>
      <c r="P146" s="175"/>
      <c r="Q146" s="199"/>
      <c r="R146" s="199"/>
      <c r="S146" s="199"/>
      <c r="T146" s="188"/>
      <c r="U146" s="175"/>
      <c r="V146" s="199"/>
      <c r="W146" s="195"/>
      <c r="X146" s="195"/>
      <c r="Y146" s="195"/>
      <c r="AA146" s="175"/>
      <c r="AB146" s="176">
        <v>4</v>
      </c>
      <c r="AC146" s="176" t="s">
        <v>708</v>
      </c>
      <c r="AD146" s="176" t="s">
        <v>709</v>
      </c>
      <c r="AE146" s="176" t="s">
        <v>359</v>
      </c>
      <c r="AF146" s="176" t="s">
        <v>360</v>
      </c>
    </row>
    <row r="147" spans="1:32" x14ac:dyDescent="0.3">
      <c r="A147" s="196" t="s">
        <v>361</v>
      </c>
      <c r="B147" s="208" t="s">
        <v>362</v>
      </c>
      <c r="C147" s="216" t="s">
        <v>86</v>
      </c>
      <c r="D147" s="182" t="s">
        <v>86</v>
      </c>
      <c r="E147" s="183" t="s">
        <v>86</v>
      </c>
      <c r="F147" s="188">
        <v>0.05</v>
      </c>
      <c r="G147" s="193">
        <v>3.1199999999999997</v>
      </c>
      <c r="H147" s="186">
        <v>3.1699999999999995</v>
      </c>
      <c r="I147" s="199"/>
      <c r="J147" s="188"/>
      <c r="K147" s="175"/>
      <c r="L147" s="188">
        <v>0.05</v>
      </c>
      <c r="M147" s="188">
        <v>3.07</v>
      </c>
      <c r="N147" s="188">
        <v>0.05</v>
      </c>
      <c r="O147" s="188">
        <v>3.1699999999999995</v>
      </c>
      <c r="P147" s="175"/>
      <c r="Q147" s="199"/>
      <c r="R147" s="199"/>
      <c r="S147" s="199"/>
      <c r="T147" s="188"/>
      <c r="U147" s="175"/>
      <c r="V147" s="199"/>
      <c r="W147" s="195"/>
      <c r="X147" s="195"/>
      <c r="Y147" s="195"/>
      <c r="AA147" s="175"/>
      <c r="AB147" s="176">
        <v>4</v>
      </c>
      <c r="AC147" s="176" t="s">
        <v>708</v>
      </c>
      <c r="AD147" s="176" t="s">
        <v>709</v>
      </c>
      <c r="AE147" s="176" t="s">
        <v>361</v>
      </c>
      <c r="AF147" s="176" t="s">
        <v>362</v>
      </c>
    </row>
    <row r="148" spans="1:32" x14ac:dyDescent="0.3">
      <c r="A148" s="196" t="s">
        <v>363</v>
      </c>
      <c r="B148" s="208" t="s">
        <v>364</v>
      </c>
      <c r="C148" s="216" t="s">
        <v>86</v>
      </c>
      <c r="D148" s="182" t="s">
        <v>86</v>
      </c>
      <c r="E148" s="183" t="s">
        <v>86</v>
      </c>
      <c r="F148" s="188">
        <v>0.05</v>
      </c>
      <c r="G148" s="193">
        <v>1.05</v>
      </c>
      <c r="H148" s="186">
        <v>1.1000000000000001</v>
      </c>
      <c r="I148" s="199"/>
      <c r="J148" s="188"/>
      <c r="K148" s="175"/>
      <c r="L148" s="188">
        <v>0.05</v>
      </c>
      <c r="M148" s="188">
        <v>1</v>
      </c>
      <c r="N148" s="188">
        <v>0.05</v>
      </c>
      <c r="O148" s="188">
        <v>1.1000000000000001</v>
      </c>
      <c r="P148" s="175"/>
      <c r="Q148" s="199"/>
      <c r="R148" s="199"/>
      <c r="S148" s="199"/>
      <c r="T148" s="188"/>
      <c r="U148" s="175"/>
      <c r="V148" s="199"/>
      <c r="W148" s="195"/>
      <c r="X148" s="195"/>
      <c r="Y148" s="195"/>
      <c r="AA148" s="175"/>
      <c r="AB148" s="176">
        <v>4</v>
      </c>
      <c r="AC148" s="176" t="s">
        <v>708</v>
      </c>
      <c r="AD148" s="176" t="s">
        <v>709</v>
      </c>
      <c r="AE148" s="176" t="s">
        <v>363</v>
      </c>
      <c r="AF148" s="176" t="s">
        <v>364</v>
      </c>
    </row>
    <row r="149" spans="1:32" x14ac:dyDescent="0.3">
      <c r="A149" s="196" t="s">
        <v>365</v>
      </c>
      <c r="B149" s="208" t="s">
        <v>366</v>
      </c>
      <c r="C149" s="216" t="s">
        <v>86</v>
      </c>
      <c r="D149" s="182" t="s">
        <v>86</v>
      </c>
      <c r="E149" s="183" t="s">
        <v>86</v>
      </c>
      <c r="F149" s="188">
        <v>0.05</v>
      </c>
      <c r="G149" s="193">
        <v>3.1199999999999997</v>
      </c>
      <c r="H149" s="186">
        <v>3.1699999999999995</v>
      </c>
      <c r="I149" s="199"/>
      <c r="J149" s="188"/>
      <c r="K149" s="175"/>
      <c r="L149" s="188">
        <v>0.05</v>
      </c>
      <c r="M149" s="188">
        <v>3.07</v>
      </c>
      <c r="N149" s="188">
        <v>0.05</v>
      </c>
      <c r="O149" s="188">
        <v>3.1699999999999995</v>
      </c>
      <c r="P149" s="175"/>
      <c r="Q149" s="199"/>
      <c r="R149" s="199"/>
      <c r="S149" s="199"/>
      <c r="T149" s="188"/>
      <c r="U149" s="175"/>
      <c r="V149" s="199"/>
      <c r="W149" s="195"/>
      <c r="X149" s="195"/>
      <c r="Y149" s="195"/>
      <c r="AA149" s="175"/>
      <c r="AB149" s="176">
        <v>4</v>
      </c>
      <c r="AC149" s="176" t="s">
        <v>708</v>
      </c>
      <c r="AD149" s="176" t="s">
        <v>709</v>
      </c>
      <c r="AE149" s="176" t="s">
        <v>365</v>
      </c>
      <c r="AF149" s="176" t="s">
        <v>366</v>
      </c>
    </row>
    <row r="150" spans="1:32" x14ac:dyDescent="0.3">
      <c r="A150" s="196" t="s">
        <v>367</v>
      </c>
      <c r="B150" s="208" t="s">
        <v>794</v>
      </c>
      <c r="C150" s="216" t="s">
        <v>86</v>
      </c>
      <c r="D150" s="182" t="s">
        <v>86</v>
      </c>
      <c r="E150" s="183" t="s">
        <v>86</v>
      </c>
      <c r="F150" s="188">
        <v>0.05</v>
      </c>
      <c r="G150" s="193">
        <v>3.1199999999999997</v>
      </c>
      <c r="H150" s="186">
        <v>3.1699999999999995</v>
      </c>
      <c r="I150" s="199"/>
      <c r="J150" s="188"/>
      <c r="K150" s="175"/>
      <c r="L150" s="188">
        <v>0.05</v>
      </c>
      <c r="M150" s="188">
        <v>3.07</v>
      </c>
      <c r="N150" s="188">
        <v>0.05</v>
      </c>
      <c r="O150" s="188">
        <v>3.1699999999999995</v>
      </c>
      <c r="P150" s="175"/>
      <c r="Q150" s="199"/>
      <c r="R150" s="199"/>
      <c r="S150" s="199"/>
      <c r="T150" s="188"/>
      <c r="U150" s="175"/>
      <c r="V150" s="199"/>
      <c r="W150" s="195"/>
      <c r="X150" s="195"/>
      <c r="Y150" s="195"/>
      <c r="AA150" s="175"/>
      <c r="AB150" s="176">
        <v>4</v>
      </c>
      <c r="AC150" s="176" t="s">
        <v>708</v>
      </c>
      <c r="AD150" s="176" t="s">
        <v>709</v>
      </c>
      <c r="AE150" s="176" t="s">
        <v>367</v>
      </c>
      <c r="AF150" s="176" t="s">
        <v>794</v>
      </c>
    </row>
    <row r="151" spans="1:32" x14ac:dyDescent="0.3">
      <c r="A151" s="196" t="s">
        <v>369</v>
      </c>
      <c r="B151" s="197" t="s">
        <v>370</v>
      </c>
      <c r="C151" s="216" t="s">
        <v>86</v>
      </c>
      <c r="D151" s="182" t="s">
        <v>86</v>
      </c>
      <c r="E151" s="183" t="s">
        <v>86</v>
      </c>
      <c r="F151" s="188">
        <v>0.05</v>
      </c>
      <c r="G151" s="193">
        <v>1.05</v>
      </c>
      <c r="H151" s="186">
        <v>1.1000000000000001</v>
      </c>
      <c r="I151" s="199"/>
      <c r="J151" s="188"/>
      <c r="K151" s="175"/>
      <c r="L151" s="188">
        <v>0.05</v>
      </c>
      <c r="M151" s="188">
        <v>1</v>
      </c>
      <c r="N151" s="188">
        <v>0.05</v>
      </c>
      <c r="O151" s="188">
        <v>1.1000000000000001</v>
      </c>
      <c r="P151" s="175"/>
      <c r="Q151" s="199"/>
      <c r="R151" s="199"/>
      <c r="S151" s="199"/>
      <c r="T151" s="188"/>
      <c r="U151" s="175"/>
      <c r="V151" s="199"/>
      <c r="W151" s="195"/>
      <c r="X151" s="195"/>
      <c r="Y151" s="195"/>
      <c r="AA151" s="175"/>
      <c r="AB151" s="176">
        <v>4</v>
      </c>
      <c r="AC151" s="176" t="s">
        <v>708</v>
      </c>
      <c r="AD151" s="176" t="s">
        <v>709</v>
      </c>
      <c r="AE151" s="176" t="s">
        <v>369</v>
      </c>
      <c r="AF151" s="176" t="s">
        <v>370</v>
      </c>
    </row>
    <row r="152" spans="1:32" x14ac:dyDescent="0.3">
      <c r="A152" s="196" t="s">
        <v>371</v>
      </c>
      <c r="B152" s="197" t="s">
        <v>372</v>
      </c>
      <c r="C152" s="216" t="s">
        <v>86</v>
      </c>
      <c r="D152" s="182" t="s">
        <v>86</v>
      </c>
      <c r="E152" s="183" t="s">
        <v>86</v>
      </c>
      <c r="F152" s="188">
        <v>0.05</v>
      </c>
      <c r="G152" s="193">
        <v>1.05</v>
      </c>
      <c r="H152" s="186">
        <v>1.1000000000000001</v>
      </c>
      <c r="I152" s="199"/>
      <c r="J152" s="188"/>
      <c r="K152" s="175"/>
      <c r="L152" s="188">
        <v>0.05</v>
      </c>
      <c r="M152" s="188">
        <v>1</v>
      </c>
      <c r="N152" s="188">
        <v>0.05</v>
      </c>
      <c r="O152" s="188">
        <v>1.1000000000000001</v>
      </c>
      <c r="P152" s="175"/>
      <c r="Q152" s="199"/>
      <c r="R152" s="199"/>
      <c r="S152" s="199"/>
      <c r="T152" s="188"/>
      <c r="U152" s="175"/>
      <c r="V152" s="199"/>
      <c r="W152" s="195"/>
      <c r="X152" s="195"/>
      <c r="Y152" s="195"/>
      <c r="AA152" s="175"/>
      <c r="AB152" s="176">
        <v>4</v>
      </c>
      <c r="AC152" s="176" t="s">
        <v>708</v>
      </c>
      <c r="AD152" s="176" t="s">
        <v>709</v>
      </c>
      <c r="AE152" s="176" t="s">
        <v>371</v>
      </c>
      <c r="AF152" s="176" t="s">
        <v>372</v>
      </c>
    </row>
    <row r="153" spans="1:32" x14ac:dyDescent="0.3">
      <c r="A153" s="196" t="s">
        <v>373</v>
      </c>
      <c r="B153" s="197" t="s">
        <v>374</v>
      </c>
      <c r="C153" s="216" t="s">
        <v>86</v>
      </c>
      <c r="D153" s="182" t="s">
        <v>86</v>
      </c>
      <c r="E153" s="183" t="s">
        <v>86</v>
      </c>
      <c r="F153" s="188">
        <v>0.05</v>
      </c>
      <c r="G153" s="193">
        <v>1.05</v>
      </c>
      <c r="H153" s="186">
        <v>1.1000000000000001</v>
      </c>
      <c r="I153" s="199"/>
      <c r="J153" s="188"/>
      <c r="K153" s="175"/>
      <c r="L153" s="188">
        <v>0.05</v>
      </c>
      <c r="M153" s="188">
        <v>1</v>
      </c>
      <c r="N153" s="188">
        <v>0.05</v>
      </c>
      <c r="O153" s="188">
        <v>1.1000000000000001</v>
      </c>
      <c r="P153" s="175"/>
      <c r="Q153" s="199"/>
      <c r="R153" s="199"/>
      <c r="S153" s="199"/>
      <c r="T153" s="188"/>
      <c r="U153" s="175"/>
      <c r="V153" s="199"/>
      <c r="W153" s="195"/>
      <c r="X153" s="195"/>
      <c r="Y153" s="195"/>
      <c r="AA153" s="175"/>
      <c r="AB153" s="176">
        <v>4</v>
      </c>
      <c r="AC153" s="176" t="s">
        <v>708</v>
      </c>
      <c r="AD153" s="176" t="s">
        <v>709</v>
      </c>
      <c r="AE153" s="176" t="s">
        <v>373</v>
      </c>
      <c r="AF153" s="176" t="s">
        <v>374</v>
      </c>
    </row>
    <row r="154" spans="1:32" x14ac:dyDescent="0.3">
      <c r="A154" s="196" t="s">
        <v>375</v>
      </c>
      <c r="B154" s="197" t="s">
        <v>376</v>
      </c>
      <c r="C154" s="216" t="s">
        <v>86</v>
      </c>
      <c r="D154" s="182" t="s">
        <v>86</v>
      </c>
      <c r="E154" s="183" t="s">
        <v>86</v>
      </c>
      <c r="F154" s="188">
        <v>0.05</v>
      </c>
      <c r="G154" s="193">
        <v>3.1199999999999997</v>
      </c>
      <c r="H154" s="186">
        <v>3.1699999999999995</v>
      </c>
      <c r="I154" s="199"/>
      <c r="J154" s="188"/>
      <c r="K154" s="175"/>
      <c r="L154" s="188">
        <v>0.05</v>
      </c>
      <c r="M154" s="188">
        <v>3.07</v>
      </c>
      <c r="N154" s="188">
        <v>0.05</v>
      </c>
      <c r="O154" s="188">
        <v>3.1699999999999995</v>
      </c>
      <c r="P154" s="175"/>
      <c r="Q154" s="199"/>
      <c r="R154" s="199"/>
      <c r="S154" s="199"/>
      <c r="T154" s="188"/>
      <c r="U154" s="175"/>
      <c r="V154" s="199"/>
      <c r="W154" s="195"/>
      <c r="X154" s="195"/>
      <c r="Y154" s="195"/>
      <c r="AA154" s="175"/>
      <c r="AB154" s="176">
        <v>4</v>
      </c>
      <c r="AC154" s="176" t="s">
        <v>708</v>
      </c>
      <c r="AD154" s="176" t="s">
        <v>709</v>
      </c>
      <c r="AE154" s="176" t="s">
        <v>375</v>
      </c>
      <c r="AF154" s="176" t="s">
        <v>376</v>
      </c>
    </row>
    <row r="155" spans="1:32" x14ac:dyDescent="0.3">
      <c r="A155" s="196" t="s">
        <v>377</v>
      </c>
      <c r="B155" s="197" t="s">
        <v>378</v>
      </c>
      <c r="C155" s="216" t="s">
        <v>86</v>
      </c>
      <c r="D155" s="182" t="s">
        <v>86</v>
      </c>
      <c r="E155" s="183" t="s">
        <v>86</v>
      </c>
      <c r="F155" s="188">
        <v>0.05</v>
      </c>
      <c r="G155" s="193">
        <v>1.05</v>
      </c>
      <c r="H155" s="186">
        <v>1.1000000000000001</v>
      </c>
      <c r="I155" s="199"/>
      <c r="J155" s="188"/>
      <c r="K155" s="175"/>
      <c r="L155" s="188">
        <v>0.05</v>
      </c>
      <c r="M155" s="188">
        <v>1</v>
      </c>
      <c r="N155" s="188">
        <v>0.05</v>
      </c>
      <c r="O155" s="188">
        <v>1.1000000000000001</v>
      </c>
      <c r="P155" s="175"/>
      <c r="Q155" s="199"/>
      <c r="R155" s="199"/>
      <c r="S155" s="199"/>
      <c r="T155" s="188"/>
      <c r="U155" s="175"/>
      <c r="V155" s="199"/>
      <c r="W155" s="195"/>
      <c r="X155" s="195"/>
      <c r="Y155" s="195"/>
      <c r="AA155" s="175"/>
      <c r="AB155" s="176">
        <v>4</v>
      </c>
      <c r="AC155" s="176" t="s">
        <v>708</v>
      </c>
      <c r="AD155" s="176" t="s">
        <v>709</v>
      </c>
      <c r="AE155" s="176" t="s">
        <v>377</v>
      </c>
      <c r="AF155" s="176" t="s">
        <v>378</v>
      </c>
    </row>
    <row r="156" spans="1:32" x14ac:dyDescent="0.3">
      <c r="A156" s="196" t="s">
        <v>379</v>
      </c>
      <c r="B156" s="197" t="s">
        <v>380</v>
      </c>
      <c r="C156" s="216" t="s">
        <v>86</v>
      </c>
      <c r="D156" s="182" t="s">
        <v>86</v>
      </c>
      <c r="E156" s="183" t="s">
        <v>86</v>
      </c>
      <c r="F156" s="188">
        <v>0.05</v>
      </c>
      <c r="G156" s="193">
        <v>1.05</v>
      </c>
      <c r="H156" s="186">
        <v>1.1000000000000001</v>
      </c>
      <c r="I156" s="199"/>
      <c r="J156" s="188"/>
      <c r="K156" s="175"/>
      <c r="L156" s="188">
        <v>0.05</v>
      </c>
      <c r="M156" s="188">
        <v>1</v>
      </c>
      <c r="N156" s="188">
        <v>0.05</v>
      </c>
      <c r="O156" s="188">
        <v>1.1000000000000001</v>
      </c>
      <c r="P156" s="175"/>
      <c r="Q156" s="199"/>
      <c r="R156" s="199"/>
      <c r="S156" s="199"/>
      <c r="T156" s="188"/>
      <c r="U156" s="175"/>
      <c r="V156" s="199"/>
      <c r="W156" s="195"/>
      <c r="X156" s="195"/>
      <c r="Y156" s="195"/>
      <c r="AA156" s="175"/>
      <c r="AB156" s="176">
        <v>4</v>
      </c>
      <c r="AC156" s="176" t="s">
        <v>708</v>
      </c>
      <c r="AD156" s="176" t="s">
        <v>709</v>
      </c>
      <c r="AE156" s="176" t="s">
        <v>379</v>
      </c>
      <c r="AF156" s="176" t="s">
        <v>380</v>
      </c>
    </row>
    <row r="157" spans="1:32" x14ac:dyDescent="0.3">
      <c r="A157" s="196" t="s">
        <v>381</v>
      </c>
      <c r="B157" s="197" t="s">
        <v>382</v>
      </c>
      <c r="C157" s="216" t="s">
        <v>86</v>
      </c>
      <c r="D157" s="182" t="s">
        <v>86</v>
      </c>
      <c r="E157" s="183" t="s">
        <v>86</v>
      </c>
      <c r="F157" s="188">
        <v>0.05</v>
      </c>
      <c r="G157" s="193">
        <v>1.05</v>
      </c>
      <c r="H157" s="186">
        <v>1.1000000000000001</v>
      </c>
      <c r="I157" s="199"/>
      <c r="J157" s="188"/>
      <c r="K157" s="175"/>
      <c r="L157" s="188">
        <v>0.05</v>
      </c>
      <c r="M157" s="188">
        <v>1</v>
      </c>
      <c r="N157" s="188">
        <v>0.05</v>
      </c>
      <c r="O157" s="188">
        <v>1.1000000000000001</v>
      </c>
      <c r="P157" s="175"/>
      <c r="Q157" s="199"/>
      <c r="R157" s="199"/>
      <c r="S157" s="199"/>
      <c r="T157" s="188"/>
      <c r="U157" s="175"/>
      <c r="V157" s="199"/>
      <c r="W157" s="195"/>
      <c r="X157" s="195"/>
      <c r="Y157" s="195"/>
      <c r="AA157" s="175"/>
      <c r="AB157" s="176">
        <v>4</v>
      </c>
      <c r="AC157" s="176" t="s">
        <v>708</v>
      </c>
      <c r="AD157" s="176" t="s">
        <v>709</v>
      </c>
      <c r="AE157" s="176" t="s">
        <v>381</v>
      </c>
      <c r="AF157" s="176" t="s">
        <v>382</v>
      </c>
    </row>
    <row r="158" spans="1:32" x14ac:dyDescent="0.3">
      <c r="A158" s="196" t="s">
        <v>383</v>
      </c>
      <c r="B158" s="197" t="s">
        <v>384</v>
      </c>
      <c r="C158" s="216" t="s">
        <v>86</v>
      </c>
      <c r="D158" s="182" t="s">
        <v>86</v>
      </c>
      <c r="E158" s="183" t="s">
        <v>86</v>
      </c>
      <c r="F158" s="188">
        <v>0.05</v>
      </c>
      <c r="G158" s="193">
        <v>1.05</v>
      </c>
      <c r="H158" s="186">
        <v>1.1000000000000001</v>
      </c>
      <c r="I158" s="199"/>
      <c r="J158" s="188"/>
      <c r="K158" s="175"/>
      <c r="L158" s="188">
        <v>0.05</v>
      </c>
      <c r="M158" s="188">
        <v>1</v>
      </c>
      <c r="N158" s="188">
        <v>0.05</v>
      </c>
      <c r="O158" s="188">
        <v>1.1000000000000001</v>
      </c>
      <c r="P158" s="175"/>
      <c r="Q158" s="199"/>
      <c r="R158" s="199"/>
      <c r="S158" s="199"/>
      <c r="T158" s="188"/>
      <c r="U158" s="175"/>
      <c r="V158" s="199"/>
      <c r="W158" s="195"/>
      <c r="X158" s="195"/>
      <c r="Y158" s="195"/>
      <c r="AA158" s="175"/>
      <c r="AB158" s="176">
        <v>4</v>
      </c>
      <c r="AC158" s="176" t="s">
        <v>708</v>
      </c>
      <c r="AD158" s="176" t="s">
        <v>709</v>
      </c>
      <c r="AE158" s="176" t="s">
        <v>383</v>
      </c>
      <c r="AF158" s="176" t="s">
        <v>384</v>
      </c>
    </row>
    <row r="159" spans="1:32" x14ac:dyDescent="0.3">
      <c r="A159" s="196" t="s">
        <v>385</v>
      </c>
      <c r="B159" s="197" t="s">
        <v>386</v>
      </c>
      <c r="C159" s="216" t="s">
        <v>86</v>
      </c>
      <c r="D159" s="182" t="s">
        <v>86</v>
      </c>
      <c r="E159" s="183" t="s">
        <v>86</v>
      </c>
      <c r="F159" s="188">
        <v>0.05</v>
      </c>
      <c r="G159" s="193">
        <v>1.05</v>
      </c>
      <c r="H159" s="186">
        <v>1.1000000000000001</v>
      </c>
      <c r="I159" s="199"/>
      <c r="J159" s="188"/>
      <c r="K159" s="175"/>
      <c r="L159" s="188">
        <v>0.05</v>
      </c>
      <c r="M159" s="188">
        <v>1</v>
      </c>
      <c r="N159" s="188">
        <v>0.05</v>
      </c>
      <c r="O159" s="188">
        <v>1.1000000000000001</v>
      </c>
      <c r="P159" s="175"/>
      <c r="Q159" s="199"/>
      <c r="R159" s="199"/>
      <c r="S159" s="199"/>
      <c r="T159" s="188"/>
      <c r="U159" s="175"/>
      <c r="V159" s="199"/>
      <c r="W159" s="195"/>
      <c r="X159" s="195"/>
      <c r="Y159" s="195"/>
      <c r="AA159" s="175"/>
      <c r="AB159" s="176">
        <v>4</v>
      </c>
      <c r="AC159" s="176" t="s">
        <v>708</v>
      </c>
      <c r="AD159" s="176" t="s">
        <v>709</v>
      </c>
      <c r="AE159" s="176" t="s">
        <v>385</v>
      </c>
      <c r="AF159" s="176" t="s">
        <v>386</v>
      </c>
    </row>
    <row r="160" spans="1:32" x14ac:dyDescent="0.3">
      <c r="A160" s="196" t="s">
        <v>387</v>
      </c>
      <c r="B160" s="197" t="s">
        <v>388</v>
      </c>
      <c r="C160" s="216" t="s">
        <v>86</v>
      </c>
      <c r="D160" s="182" t="s">
        <v>86</v>
      </c>
      <c r="E160" s="183" t="s">
        <v>86</v>
      </c>
      <c r="F160" s="188">
        <v>0.05</v>
      </c>
      <c r="G160" s="193">
        <v>1.05</v>
      </c>
      <c r="H160" s="186">
        <v>1.1000000000000001</v>
      </c>
      <c r="I160" s="199"/>
      <c r="J160" s="188"/>
      <c r="K160" s="175"/>
      <c r="L160" s="188">
        <v>0.05</v>
      </c>
      <c r="M160" s="188">
        <v>1</v>
      </c>
      <c r="N160" s="188">
        <v>0.05</v>
      </c>
      <c r="O160" s="188">
        <v>1.1000000000000001</v>
      </c>
      <c r="P160" s="175"/>
      <c r="Q160" s="199"/>
      <c r="R160" s="199"/>
      <c r="S160" s="199"/>
      <c r="T160" s="188"/>
      <c r="U160" s="175"/>
      <c r="V160" s="199"/>
      <c r="W160" s="195"/>
      <c r="X160" s="195"/>
      <c r="Y160" s="195"/>
      <c r="AA160" s="175"/>
      <c r="AB160" s="176">
        <v>4</v>
      </c>
      <c r="AC160" s="176" t="s">
        <v>708</v>
      </c>
      <c r="AD160" s="176" t="s">
        <v>709</v>
      </c>
      <c r="AE160" s="176" t="s">
        <v>387</v>
      </c>
      <c r="AF160" s="176" t="s">
        <v>388</v>
      </c>
    </row>
    <row r="161" spans="1:32" x14ac:dyDescent="0.3">
      <c r="A161" s="196" t="s">
        <v>389</v>
      </c>
      <c r="B161" s="197" t="s">
        <v>390</v>
      </c>
      <c r="C161" s="216" t="s">
        <v>86</v>
      </c>
      <c r="D161" s="182" t="s">
        <v>86</v>
      </c>
      <c r="E161" s="183" t="s">
        <v>86</v>
      </c>
      <c r="F161" s="188">
        <v>0.05</v>
      </c>
      <c r="G161" s="193">
        <v>1.05</v>
      </c>
      <c r="H161" s="186">
        <v>1.1000000000000001</v>
      </c>
      <c r="I161" s="199"/>
      <c r="J161" s="188"/>
      <c r="K161" s="175"/>
      <c r="L161" s="188">
        <v>0.05</v>
      </c>
      <c r="M161" s="188">
        <v>1</v>
      </c>
      <c r="N161" s="188">
        <v>0.05</v>
      </c>
      <c r="O161" s="188">
        <v>1.1000000000000001</v>
      </c>
      <c r="P161" s="175"/>
      <c r="Q161" s="199"/>
      <c r="R161" s="199"/>
      <c r="S161" s="199"/>
      <c r="T161" s="188"/>
      <c r="U161" s="175"/>
      <c r="V161" s="199"/>
      <c r="W161" s="195"/>
      <c r="X161" s="195"/>
      <c r="Y161" s="195"/>
      <c r="AA161" s="175"/>
      <c r="AB161" s="176">
        <v>4</v>
      </c>
      <c r="AC161" s="176" t="s">
        <v>708</v>
      </c>
      <c r="AD161" s="176" t="s">
        <v>709</v>
      </c>
      <c r="AE161" s="176" t="s">
        <v>389</v>
      </c>
      <c r="AF161" s="176" t="s">
        <v>390</v>
      </c>
    </row>
    <row r="162" spans="1:32" x14ac:dyDescent="0.3">
      <c r="A162" s="196" t="s">
        <v>391</v>
      </c>
      <c r="B162" s="197" t="s">
        <v>392</v>
      </c>
      <c r="C162" s="216" t="s">
        <v>86</v>
      </c>
      <c r="D162" s="182" t="s">
        <v>86</v>
      </c>
      <c r="E162" s="183" t="s">
        <v>86</v>
      </c>
      <c r="F162" s="188">
        <v>0.05</v>
      </c>
      <c r="G162" s="193">
        <v>1.05</v>
      </c>
      <c r="H162" s="186">
        <v>1.1000000000000001</v>
      </c>
      <c r="I162" s="199"/>
      <c r="J162" s="188"/>
      <c r="K162" s="175"/>
      <c r="L162" s="188">
        <v>0.05</v>
      </c>
      <c r="M162" s="188">
        <v>1</v>
      </c>
      <c r="N162" s="188">
        <v>0.05</v>
      </c>
      <c r="O162" s="188">
        <v>1.1000000000000001</v>
      </c>
      <c r="P162" s="175"/>
      <c r="Q162" s="199"/>
      <c r="R162" s="199"/>
      <c r="S162" s="199"/>
      <c r="T162" s="188"/>
      <c r="U162" s="175"/>
      <c r="V162" s="199"/>
      <c r="W162" s="195"/>
      <c r="X162" s="195"/>
      <c r="Y162" s="195"/>
      <c r="AA162" s="175"/>
      <c r="AB162" s="176">
        <v>4</v>
      </c>
      <c r="AC162" s="176" t="s">
        <v>708</v>
      </c>
      <c r="AD162" s="176" t="s">
        <v>709</v>
      </c>
      <c r="AE162" s="176" t="s">
        <v>391</v>
      </c>
      <c r="AF162" s="176" t="s">
        <v>392</v>
      </c>
    </row>
    <row r="163" spans="1:32" x14ac:dyDescent="0.3">
      <c r="A163" s="196" t="s">
        <v>393</v>
      </c>
      <c r="B163" s="197" t="s">
        <v>394</v>
      </c>
      <c r="C163" s="216" t="s">
        <v>86</v>
      </c>
      <c r="D163" s="182" t="s">
        <v>86</v>
      </c>
      <c r="E163" s="183" t="s">
        <v>86</v>
      </c>
      <c r="F163" s="188">
        <v>0.05</v>
      </c>
      <c r="G163" s="193">
        <v>1.05</v>
      </c>
      <c r="H163" s="186">
        <v>1.1000000000000001</v>
      </c>
      <c r="I163" s="199"/>
      <c r="J163" s="188"/>
      <c r="K163" s="175"/>
      <c r="L163" s="188">
        <v>0.05</v>
      </c>
      <c r="M163" s="188">
        <v>1</v>
      </c>
      <c r="N163" s="188">
        <v>0.05</v>
      </c>
      <c r="O163" s="188">
        <v>1.1000000000000001</v>
      </c>
      <c r="P163" s="175"/>
      <c r="Q163" s="199"/>
      <c r="R163" s="199"/>
      <c r="S163" s="199"/>
      <c r="T163" s="188"/>
      <c r="U163" s="175"/>
      <c r="V163" s="199"/>
      <c r="W163" s="195"/>
      <c r="X163" s="195"/>
      <c r="Y163" s="195"/>
      <c r="AA163" s="175"/>
      <c r="AB163" s="176">
        <v>4</v>
      </c>
      <c r="AC163" s="176" t="s">
        <v>708</v>
      </c>
      <c r="AD163" s="176" t="s">
        <v>709</v>
      </c>
      <c r="AE163" s="176" t="s">
        <v>393</v>
      </c>
      <c r="AF163" s="176" t="s">
        <v>394</v>
      </c>
    </row>
    <row r="164" spans="1:32" x14ac:dyDescent="0.3">
      <c r="A164" s="196" t="s">
        <v>395</v>
      </c>
      <c r="B164" s="197" t="s">
        <v>396</v>
      </c>
      <c r="C164" s="216" t="s">
        <v>86</v>
      </c>
      <c r="D164" s="182" t="s">
        <v>86</v>
      </c>
      <c r="E164" s="183" t="s">
        <v>86</v>
      </c>
      <c r="F164" s="188">
        <v>0.05</v>
      </c>
      <c r="G164" s="193">
        <v>1.05</v>
      </c>
      <c r="H164" s="186">
        <v>1.1000000000000001</v>
      </c>
      <c r="I164" s="199"/>
      <c r="J164" s="188"/>
      <c r="K164" s="175"/>
      <c r="L164" s="188">
        <v>0.05</v>
      </c>
      <c r="M164" s="188">
        <v>1</v>
      </c>
      <c r="N164" s="188">
        <v>0.05</v>
      </c>
      <c r="O164" s="188">
        <v>1.1000000000000001</v>
      </c>
      <c r="P164" s="175"/>
      <c r="Q164" s="199"/>
      <c r="R164" s="199"/>
      <c r="S164" s="199"/>
      <c r="T164" s="188"/>
      <c r="U164" s="175"/>
      <c r="V164" s="199"/>
      <c r="W164" s="195"/>
      <c r="X164" s="195"/>
      <c r="Y164" s="195"/>
      <c r="AA164" s="175"/>
      <c r="AB164" s="176">
        <v>4</v>
      </c>
      <c r="AC164" s="176" t="s">
        <v>708</v>
      </c>
      <c r="AD164" s="176" t="s">
        <v>709</v>
      </c>
      <c r="AE164" s="176" t="s">
        <v>395</v>
      </c>
      <c r="AF164" s="176" t="s">
        <v>396</v>
      </c>
    </row>
    <row r="165" spans="1:32" x14ac:dyDescent="0.3">
      <c r="A165" s="196" t="s">
        <v>397</v>
      </c>
      <c r="B165" s="197" t="s">
        <v>398</v>
      </c>
      <c r="C165" s="216" t="s">
        <v>86</v>
      </c>
      <c r="D165" s="182" t="s">
        <v>86</v>
      </c>
      <c r="E165" s="183" t="s">
        <v>86</v>
      </c>
      <c r="F165" s="188">
        <v>0.05</v>
      </c>
      <c r="G165" s="193">
        <v>10.120000000000001</v>
      </c>
      <c r="H165" s="186">
        <v>10.170000000000002</v>
      </c>
      <c r="I165" s="199"/>
      <c r="J165" s="188"/>
      <c r="K165" s="175"/>
      <c r="L165" s="188">
        <v>0.05</v>
      </c>
      <c r="M165" s="188">
        <v>10.07</v>
      </c>
      <c r="N165" s="188">
        <v>0.05</v>
      </c>
      <c r="O165" s="188">
        <v>10.170000000000002</v>
      </c>
      <c r="P165" s="175"/>
      <c r="Q165" s="199"/>
      <c r="R165" s="199"/>
      <c r="S165" s="199"/>
      <c r="T165" s="188"/>
      <c r="U165" s="175"/>
      <c r="V165" s="199"/>
      <c r="W165" s="195"/>
      <c r="X165" s="195"/>
      <c r="Y165" s="195"/>
      <c r="AA165" s="175"/>
      <c r="AB165" s="176">
        <v>9</v>
      </c>
      <c r="AC165" s="176" t="s">
        <v>710</v>
      </c>
      <c r="AD165" s="176" t="s">
        <v>711</v>
      </c>
      <c r="AE165" s="176" t="s">
        <v>397</v>
      </c>
      <c r="AF165" s="176" t="s">
        <v>398</v>
      </c>
    </row>
    <row r="166" spans="1:32" x14ac:dyDescent="0.3">
      <c r="A166" s="196" t="s">
        <v>399</v>
      </c>
      <c r="B166" s="197" t="s">
        <v>400</v>
      </c>
      <c r="C166" s="216" t="s">
        <v>86</v>
      </c>
      <c r="D166" s="182" t="s">
        <v>86</v>
      </c>
      <c r="E166" s="183" t="s">
        <v>86</v>
      </c>
      <c r="F166" s="188">
        <v>0.05</v>
      </c>
      <c r="G166" s="193">
        <v>10.120000000000001</v>
      </c>
      <c r="H166" s="186">
        <v>10.170000000000002</v>
      </c>
      <c r="I166" s="199"/>
      <c r="J166" s="188"/>
      <c r="K166" s="175"/>
      <c r="L166" s="188">
        <v>0.05</v>
      </c>
      <c r="M166" s="188">
        <v>10.07</v>
      </c>
      <c r="N166" s="188">
        <v>0.05</v>
      </c>
      <c r="O166" s="188">
        <v>10.170000000000002</v>
      </c>
      <c r="P166" s="175"/>
      <c r="Q166" s="199"/>
      <c r="R166" s="199"/>
      <c r="S166" s="199"/>
      <c r="T166" s="188"/>
      <c r="U166" s="175"/>
      <c r="V166" s="199"/>
      <c r="W166" s="195"/>
      <c r="X166" s="195"/>
      <c r="Y166" s="195"/>
      <c r="AA166" s="175"/>
      <c r="AB166" s="176">
        <v>9</v>
      </c>
      <c r="AC166" s="176" t="s">
        <v>710</v>
      </c>
      <c r="AD166" s="176" t="s">
        <v>711</v>
      </c>
      <c r="AE166" s="176" t="s">
        <v>399</v>
      </c>
      <c r="AF166" s="176" t="s">
        <v>400</v>
      </c>
    </row>
    <row r="167" spans="1:32" x14ac:dyDescent="0.3">
      <c r="A167" s="196" t="s">
        <v>77</v>
      </c>
      <c r="B167" s="197" t="s">
        <v>78</v>
      </c>
      <c r="C167" s="216" t="s">
        <v>86</v>
      </c>
      <c r="D167" s="182" t="s">
        <v>86</v>
      </c>
      <c r="E167" s="183" t="s">
        <v>83</v>
      </c>
      <c r="F167" s="188">
        <v>0.05</v>
      </c>
      <c r="G167" s="193">
        <v>1.6355000000000002</v>
      </c>
      <c r="H167" s="186">
        <v>1.6855000000000002</v>
      </c>
      <c r="I167" s="199"/>
      <c r="J167" s="188">
        <v>0.75</v>
      </c>
      <c r="K167" s="175"/>
      <c r="L167" s="188">
        <v>0.05</v>
      </c>
      <c r="M167" s="188">
        <v>1.5855000000000001</v>
      </c>
      <c r="N167" s="188">
        <v>0.05</v>
      </c>
      <c r="O167" s="188">
        <v>1.6855000000000002</v>
      </c>
      <c r="P167" s="175"/>
      <c r="Q167" s="199"/>
      <c r="R167" s="193">
        <v>0.7</v>
      </c>
      <c r="S167" s="193">
        <v>0.05</v>
      </c>
      <c r="T167" s="188">
        <v>0.75</v>
      </c>
      <c r="U167" s="175"/>
      <c r="V167" s="199"/>
      <c r="W167" s="195"/>
      <c r="X167" s="195"/>
      <c r="Y167" s="195"/>
      <c r="Z167" s="189"/>
      <c r="AA167" s="175"/>
      <c r="AB167" s="176">
        <v>9</v>
      </c>
      <c r="AC167" s="176" t="s">
        <v>710</v>
      </c>
      <c r="AD167" s="176" t="s">
        <v>732</v>
      </c>
      <c r="AE167" s="176" t="s">
        <v>77</v>
      </c>
      <c r="AF167" s="176" t="s">
        <v>78</v>
      </c>
    </row>
    <row r="168" spans="1:32" x14ac:dyDescent="0.3">
      <c r="A168" s="196" t="s">
        <v>403</v>
      </c>
      <c r="B168" s="197" t="s">
        <v>404</v>
      </c>
      <c r="C168" s="216" t="s">
        <v>86</v>
      </c>
      <c r="D168" s="182" t="s">
        <v>86</v>
      </c>
      <c r="E168" s="183" t="s">
        <v>86</v>
      </c>
      <c r="F168" s="188">
        <v>0.05</v>
      </c>
      <c r="G168" s="193">
        <v>3.1264999999999996</v>
      </c>
      <c r="H168" s="186">
        <v>3.1764999999999994</v>
      </c>
      <c r="I168" s="199"/>
      <c r="J168" s="188"/>
      <c r="K168" s="175"/>
      <c r="L168" s="188">
        <v>0.05</v>
      </c>
      <c r="M168" s="188">
        <v>3.0764999999999998</v>
      </c>
      <c r="N168" s="188">
        <v>0.05</v>
      </c>
      <c r="O168" s="188">
        <v>3.1764999999999994</v>
      </c>
      <c r="P168" s="175"/>
      <c r="Q168" s="199"/>
      <c r="R168" s="193"/>
      <c r="S168" s="199"/>
      <c r="T168" s="188"/>
      <c r="U168" s="175"/>
      <c r="V168" s="199"/>
      <c r="W168" s="195"/>
      <c r="X168" s="195"/>
      <c r="Y168" s="195"/>
      <c r="AA168" s="175"/>
      <c r="AB168" s="176">
        <v>9</v>
      </c>
      <c r="AC168" s="176" t="s">
        <v>710</v>
      </c>
      <c r="AD168" s="176" t="s">
        <v>712</v>
      </c>
      <c r="AE168" s="176" t="s">
        <v>403</v>
      </c>
      <c r="AF168" s="176" t="s">
        <v>404</v>
      </c>
    </row>
    <row r="169" spans="1:32" x14ac:dyDescent="0.3">
      <c r="A169" s="196" t="s">
        <v>405</v>
      </c>
      <c r="B169" s="197" t="s">
        <v>406</v>
      </c>
      <c r="C169" s="216" t="s">
        <v>86</v>
      </c>
      <c r="D169" s="182" t="s">
        <v>86</v>
      </c>
      <c r="E169" s="183" t="s">
        <v>86</v>
      </c>
      <c r="F169" s="188">
        <v>0.05</v>
      </c>
      <c r="G169" s="193">
        <v>0.52250000000000008</v>
      </c>
      <c r="H169" s="186">
        <v>0.57250000000000012</v>
      </c>
      <c r="I169" s="199"/>
      <c r="J169" s="188"/>
      <c r="K169" s="175"/>
      <c r="L169" s="188">
        <v>0.05</v>
      </c>
      <c r="M169" s="188">
        <v>0.47250000000000003</v>
      </c>
      <c r="N169" s="188">
        <v>0.05</v>
      </c>
      <c r="O169" s="188">
        <v>0.57250000000000012</v>
      </c>
      <c r="P169" s="175"/>
      <c r="Q169" s="199"/>
      <c r="R169" s="193"/>
      <c r="S169" s="199"/>
      <c r="T169" s="188"/>
      <c r="U169" s="175"/>
      <c r="V169" s="199"/>
      <c r="W169" s="195"/>
      <c r="X169" s="195"/>
      <c r="Y169" s="195"/>
      <c r="AA169" s="175"/>
      <c r="AB169" s="176">
        <v>9</v>
      </c>
      <c r="AC169" s="176" t="s">
        <v>710</v>
      </c>
      <c r="AD169" s="176" t="s">
        <v>406</v>
      </c>
      <c r="AE169" s="176" t="s">
        <v>405</v>
      </c>
      <c r="AF169" s="176" t="s">
        <v>406</v>
      </c>
    </row>
    <row r="170" spans="1:32" x14ac:dyDescent="0.3">
      <c r="A170" s="196" t="s">
        <v>407</v>
      </c>
      <c r="B170" s="197" t="s">
        <v>408</v>
      </c>
      <c r="C170" s="216" t="s">
        <v>86</v>
      </c>
      <c r="D170" s="182" t="s">
        <v>86</v>
      </c>
      <c r="E170" s="183" t="s">
        <v>86</v>
      </c>
      <c r="F170" s="188">
        <v>0.05</v>
      </c>
      <c r="G170" s="193">
        <v>0.52250000000000008</v>
      </c>
      <c r="H170" s="186">
        <v>0.57250000000000012</v>
      </c>
      <c r="I170" s="199"/>
      <c r="J170" s="188"/>
      <c r="K170" s="175"/>
      <c r="L170" s="188">
        <v>0.05</v>
      </c>
      <c r="M170" s="188">
        <v>0.47250000000000003</v>
      </c>
      <c r="N170" s="188">
        <v>0.05</v>
      </c>
      <c r="O170" s="188">
        <v>0.57250000000000012</v>
      </c>
      <c r="P170" s="175"/>
      <c r="Q170" s="199"/>
      <c r="R170" s="193"/>
      <c r="S170" s="199"/>
      <c r="T170" s="188"/>
      <c r="U170" s="175"/>
      <c r="V170" s="199"/>
      <c r="W170" s="195"/>
      <c r="X170" s="195"/>
      <c r="Y170" s="195"/>
      <c r="AA170" s="175"/>
      <c r="AB170" s="176">
        <v>9</v>
      </c>
      <c r="AC170" s="176" t="s">
        <v>710</v>
      </c>
      <c r="AD170" s="176" t="s">
        <v>406</v>
      </c>
      <c r="AE170" s="176" t="s">
        <v>407</v>
      </c>
      <c r="AF170" s="176" t="s">
        <v>408</v>
      </c>
    </row>
    <row r="171" spans="1:32" x14ac:dyDescent="0.3">
      <c r="A171" s="196" t="s">
        <v>409</v>
      </c>
      <c r="B171" s="197" t="s">
        <v>410</v>
      </c>
      <c r="C171" s="216" t="s">
        <v>86</v>
      </c>
      <c r="D171" s="182" t="s">
        <v>86</v>
      </c>
      <c r="E171" s="183" t="s">
        <v>86</v>
      </c>
      <c r="F171" s="188">
        <v>0.05</v>
      </c>
      <c r="G171" s="193">
        <v>0.52250000000000008</v>
      </c>
      <c r="H171" s="186">
        <v>0.57250000000000012</v>
      </c>
      <c r="I171" s="199"/>
      <c r="J171" s="188"/>
      <c r="K171" s="175"/>
      <c r="L171" s="188">
        <v>0.05</v>
      </c>
      <c r="M171" s="188">
        <v>0.47250000000000003</v>
      </c>
      <c r="N171" s="188">
        <v>0.05</v>
      </c>
      <c r="O171" s="188">
        <v>0.57250000000000012</v>
      </c>
      <c r="P171" s="175"/>
      <c r="Q171" s="199"/>
      <c r="R171" s="193"/>
      <c r="S171" s="199"/>
      <c r="T171" s="188"/>
      <c r="U171" s="175"/>
      <c r="V171" s="199"/>
      <c r="W171" s="195"/>
      <c r="X171" s="195"/>
      <c r="Y171" s="195"/>
      <c r="AA171" s="175"/>
      <c r="AB171" s="176">
        <v>9</v>
      </c>
      <c r="AC171" s="176" t="s">
        <v>710</v>
      </c>
      <c r="AD171" s="176" t="s">
        <v>406</v>
      </c>
      <c r="AE171" s="176" t="s">
        <v>409</v>
      </c>
      <c r="AF171" s="176" t="s">
        <v>410</v>
      </c>
    </row>
    <row r="172" spans="1:32" x14ac:dyDescent="0.3">
      <c r="A172" s="196" t="s">
        <v>411</v>
      </c>
      <c r="B172" s="197" t="s">
        <v>412</v>
      </c>
      <c r="C172" s="216" t="s">
        <v>86</v>
      </c>
      <c r="D172" s="182" t="s">
        <v>86</v>
      </c>
      <c r="E172" s="183" t="s">
        <v>86</v>
      </c>
      <c r="F172" s="188">
        <v>0.05</v>
      </c>
      <c r="G172" s="193">
        <v>3.1264999999999996</v>
      </c>
      <c r="H172" s="186">
        <v>3.1764999999999994</v>
      </c>
      <c r="I172" s="199"/>
      <c r="J172" s="188"/>
      <c r="K172" s="175"/>
      <c r="L172" s="188">
        <v>0.05</v>
      </c>
      <c r="M172" s="188">
        <v>3.0764999999999998</v>
      </c>
      <c r="N172" s="188">
        <v>0.05</v>
      </c>
      <c r="O172" s="188">
        <v>3.1764999999999994</v>
      </c>
      <c r="P172" s="175"/>
      <c r="Q172" s="199"/>
      <c r="R172" s="193"/>
      <c r="S172" s="199"/>
      <c r="T172" s="188"/>
      <c r="U172" s="175"/>
      <c r="V172" s="199"/>
      <c r="W172" s="195"/>
      <c r="X172" s="195"/>
      <c r="Y172" s="195"/>
      <c r="AA172" s="175"/>
      <c r="AB172" s="176">
        <v>9</v>
      </c>
      <c r="AC172" s="176" t="s">
        <v>710</v>
      </c>
      <c r="AD172" s="176" t="s">
        <v>406</v>
      </c>
      <c r="AE172" s="176" t="s">
        <v>411</v>
      </c>
      <c r="AF172" s="176" t="s">
        <v>412</v>
      </c>
    </row>
    <row r="173" spans="1:32" x14ac:dyDescent="0.3">
      <c r="A173" s="196" t="s">
        <v>413</v>
      </c>
      <c r="B173" s="197" t="s">
        <v>414</v>
      </c>
      <c r="C173" s="216" t="s">
        <v>86</v>
      </c>
      <c r="D173" s="182" t="s">
        <v>86</v>
      </c>
      <c r="E173" s="183" t="s">
        <v>86</v>
      </c>
      <c r="F173" s="188">
        <v>0.05</v>
      </c>
      <c r="G173" s="193">
        <v>0.52250000000000008</v>
      </c>
      <c r="H173" s="186">
        <v>0.57250000000000012</v>
      </c>
      <c r="I173" s="199"/>
      <c r="J173" s="188"/>
      <c r="K173" s="175"/>
      <c r="L173" s="188">
        <v>0.05</v>
      </c>
      <c r="M173" s="188">
        <v>0.47250000000000003</v>
      </c>
      <c r="N173" s="188">
        <v>0.05</v>
      </c>
      <c r="O173" s="188">
        <v>0.57250000000000012</v>
      </c>
      <c r="P173" s="175"/>
      <c r="Q173" s="199"/>
      <c r="R173" s="193"/>
      <c r="S173" s="199"/>
      <c r="T173" s="188"/>
      <c r="U173" s="175"/>
      <c r="V173" s="199"/>
      <c r="W173" s="195"/>
      <c r="X173" s="195"/>
      <c r="Y173" s="195"/>
      <c r="AA173" s="175"/>
      <c r="AB173" s="176">
        <v>9</v>
      </c>
      <c r="AC173" s="176" t="s">
        <v>710</v>
      </c>
      <c r="AD173" s="176" t="s">
        <v>406</v>
      </c>
      <c r="AE173" s="176" t="s">
        <v>413</v>
      </c>
      <c r="AF173" s="176" t="s">
        <v>414</v>
      </c>
    </row>
    <row r="174" spans="1:32" x14ac:dyDescent="0.3">
      <c r="A174" s="196" t="s">
        <v>415</v>
      </c>
      <c r="B174" s="197" t="s">
        <v>416</v>
      </c>
      <c r="C174" s="216" t="s">
        <v>86</v>
      </c>
      <c r="D174" s="182" t="s">
        <v>86</v>
      </c>
      <c r="E174" s="183" t="s">
        <v>86</v>
      </c>
      <c r="F174" s="188">
        <v>0.05</v>
      </c>
      <c r="G174" s="193">
        <v>0.52250000000000008</v>
      </c>
      <c r="H174" s="186">
        <v>0.57250000000000012</v>
      </c>
      <c r="I174" s="199"/>
      <c r="J174" s="188"/>
      <c r="K174" s="175"/>
      <c r="L174" s="188">
        <v>0.05</v>
      </c>
      <c r="M174" s="188">
        <v>0.47250000000000003</v>
      </c>
      <c r="N174" s="188">
        <v>0.05</v>
      </c>
      <c r="O174" s="188">
        <v>0.57250000000000012</v>
      </c>
      <c r="P174" s="175"/>
      <c r="Q174" s="199"/>
      <c r="R174" s="193"/>
      <c r="S174" s="199"/>
      <c r="T174" s="188"/>
      <c r="U174" s="175"/>
      <c r="V174" s="199"/>
      <c r="W174" s="195"/>
      <c r="X174" s="195"/>
      <c r="Y174" s="195"/>
      <c r="AA174" s="175"/>
      <c r="AB174" s="176">
        <v>9</v>
      </c>
      <c r="AC174" s="176" t="s">
        <v>710</v>
      </c>
      <c r="AD174" s="176" t="s">
        <v>406</v>
      </c>
      <c r="AE174" s="176" t="s">
        <v>415</v>
      </c>
      <c r="AF174" s="176" t="s">
        <v>416</v>
      </c>
    </row>
    <row r="175" spans="1:32" x14ac:dyDescent="0.3">
      <c r="A175" s="196" t="s">
        <v>61</v>
      </c>
      <c r="B175" s="197" t="s">
        <v>62</v>
      </c>
      <c r="C175" s="216" t="s">
        <v>86</v>
      </c>
      <c r="D175" s="182" t="s">
        <v>86</v>
      </c>
      <c r="E175" s="183" t="s">
        <v>86</v>
      </c>
      <c r="F175" s="188">
        <v>0.05</v>
      </c>
      <c r="G175" s="193">
        <v>0.52250000000000008</v>
      </c>
      <c r="H175" s="186">
        <v>0.57250000000000012</v>
      </c>
      <c r="I175" s="199"/>
      <c r="J175" s="188"/>
      <c r="K175" s="175"/>
      <c r="L175" s="188">
        <v>0.05</v>
      </c>
      <c r="M175" s="188">
        <v>0.47250000000000003</v>
      </c>
      <c r="N175" s="188">
        <v>0.05</v>
      </c>
      <c r="O175" s="188">
        <v>0.57250000000000012</v>
      </c>
      <c r="P175" s="175"/>
      <c r="Q175" s="199"/>
      <c r="R175" s="193"/>
      <c r="S175" s="199"/>
      <c r="T175" s="188"/>
      <c r="U175" s="175"/>
      <c r="V175" s="199"/>
      <c r="W175" s="195"/>
      <c r="X175" s="195"/>
      <c r="Y175" s="195"/>
      <c r="AA175" s="175"/>
      <c r="AB175" s="176">
        <v>9</v>
      </c>
      <c r="AC175" s="176" t="s">
        <v>710</v>
      </c>
      <c r="AD175" s="176" t="s">
        <v>713</v>
      </c>
      <c r="AE175" s="176" t="s">
        <v>61</v>
      </c>
      <c r="AF175" s="176" t="s">
        <v>62</v>
      </c>
    </row>
    <row r="176" spans="1:32" x14ac:dyDescent="0.3">
      <c r="A176" s="196" t="s">
        <v>417</v>
      </c>
      <c r="B176" s="197" t="s">
        <v>418</v>
      </c>
      <c r="C176" s="216" t="s">
        <v>86</v>
      </c>
      <c r="D176" s="182" t="s">
        <v>86</v>
      </c>
      <c r="E176" s="183" t="s">
        <v>86</v>
      </c>
      <c r="F176" s="188">
        <v>0.05</v>
      </c>
      <c r="G176" s="193">
        <v>0.52250000000000008</v>
      </c>
      <c r="H176" s="186">
        <v>0.57250000000000012</v>
      </c>
      <c r="I176" s="199"/>
      <c r="J176" s="188"/>
      <c r="K176" s="175"/>
      <c r="L176" s="188">
        <v>0.05</v>
      </c>
      <c r="M176" s="188">
        <v>0.47250000000000003</v>
      </c>
      <c r="N176" s="188">
        <v>0.05</v>
      </c>
      <c r="O176" s="188">
        <v>0.57250000000000012</v>
      </c>
      <c r="P176" s="175"/>
      <c r="Q176" s="199"/>
      <c r="R176" s="193"/>
      <c r="S176" s="199"/>
      <c r="T176" s="188"/>
      <c r="U176" s="175"/>
      <c r="V176" s="199"/>
      <c r="W176" s="195"/>
      <c r="X176" s="195"/>
      <c r="Y176" s="195"/>
      <c r="AA176" s="175"/>
      <c r="AB176" s="176">
        <v>9</v>
      </c>
      <c r="AC176" s="176" t="s">
        <v>710</v>
      </c>
      <c r="AD176" s="176" t="s">
        <v>713</v>
      </c>
      <c r="AE176" s="176" t="s">
        <v>417</v>
      </c>
      <c r="AF176" s="176" t="s">
        <v>418</v>
      </c>
    </row>
    <row r="177" spans="1:32" x14ac:dyDescent="0.3">
      <c r="A177" s="196" t="s">
        <v>419</v>
      </c>
      <c r="B177" s="197" t="s">
        <v>420</v>
      </c>
      <c r="C177" s="216" t="s">
        <v>86</v>
      </c>
      <c r="D177" s="182" t="s">
        <v>86</v>
      </c>
      <c r="E177" s="183" t="s">
        <v>86</v>
      </c>
      <c r="F177" s="188">
        <v>0.05</v>
      </c>
      <c r="G177" s="193">
        <v>0.52250000000000008</v>
      </c>
      <c r="H177" s="186">
        <v>0.57250000000000012</v>
      </c>
      <c r="I177" s="199"/>
      <c r="J177" s="188"/>
      <c r="K177" s="175"/>
      <c r="L177" s="188">
        <v>0.05</v>
      </c>
      <c r="M177" s="188">
        <v>0.47250000000000003</v>
      </c>
      <c r="N177" s="188">
        <v>0.05</v>
      </c>
      <c r="O177" s="188">
        <v>0.57250000000000012</v>
      </c>
      <c r="P177" s="175"/>
      <c r="Q177" s="199"/>
      <c r="R177" s="193"/>
      <c r="S177" s="199"/>
      <c r="T177" s="188"/>
      <c r="U177" s="175"/>
      <c r="V177" s="199"/>
      <c r="W177" s="195"/>
      <c r="X177" s="195"/>
      <c r="Y177" s="195"/>
      <c r="AA177" s="175"/>
      <c r="AB177" s="176">
        <v>9</v>
      </c>
      <c r="AC177" s="176" t="s">
        <v>710</v>
      </c>
      <c r="AD177" s="176" t="s">
        <v>713</v>
      </c>
      <c r="AE177" s="176" t="s">
        <v>419</v>
      </c>
      <c r="AF177" s="176" t="s">
        <v>420</v>
      </c>
    </row>
    <row r="178" spans="1:32" x14ac:dyDescent="0.3">
      <c r="A178" s="196" t="s">
        <v>421</v>
      </c>
      <c r="B178" s="197" t="s">
        <v>422</v>
      </c>
      <c r="C178" s="216" t="s">
        <v>86</v>
      </c>
      <c r="D178" s="182" t="s">
        <v>86</v>
      </c>
      <c r="E178" s="183" t="s">
        <v>86</v>
      </c>
      <c r="F178" s="188">
        <v>0.05</v>
      </c>
      <c r="G178" s="193">
        <v>0.52250000000000008</v>
      </c>
      <c r="H178" s="186">
        <v>0.57250000000000012</v>
      </c>
      <c r="I178" s="199"/>
      <c r="J178" s="188"/>
      <c r="K178" s="175"/>
      <c r="L178" s="188">
        <v>0.05</v>
      </c>
      <c r="M178" s="188">
        <v>0.47250000000000003</v>
      </c>
      <c r="N178" s="188">
        <v>0.05</v>
      </c>
      <c r="O178" s="188">
        <v>0.57250000000000012</v>
      </c>
      <c r="P178" s="175"/>
      <c r="Q178" s="199"/>
      <c r="R178" s="193"/>
      <c r="S178" s="199"/>
      <c r="T178" s="188"/>
      <c r="U178" s="175"/>
      <c r="V178" s="199"/>
      <c r="W178" s="195"/>
      <c r="X178" s="195"/>
      <c r="Y178" s="195"/>
      <c r="AA178" s="175"/>
      <c r="AB178" s="176">
        <v>9</v>
      </c>
      <c r="AC178" s="176" t="s">
        <v>710</v>
      </c>
      <c r="AD178" s="176" t="s">
        <v>713</v>
      </c>
      <c r="AE178" s="176" t="s">
        <v>421</v>
      </c>
      <c r="AF178" s="176" t="s">
        <v>422</v>
      </c>
    </row>
    <row r="179" spans="1:32" x14ac:dyDescent="0.3">
      <c r="A179" s="196" t="s">
        <v>423</v>
      </c>
      <c r="B179" s="197" t="s">
        <v>424</v>
      </c>
      <c r="C179" s="216" t="s">
        <v>86</v>
      </c>
      <c r="D179" s="182" t="s">
        <v>86</v>
      </c>
      <c r="E179" s="183" t="s">
        <v>86</v>
      </c>
      <c r="F179" s="188">
        <v>0.05</v>
      </c>
      <c r="G179" s="193">
        <v>0.52250000000000008</v>
      </c>
      <c r="H179" s="186">
        <v>0.57250000000000012</v>
      </c>
      <c r="I179" s="199"/>
      <c r="J179" s="188"/>
      <c r="K179" s="175"/>
      <c r="L179" s="188">
        <v>0.05</v>
      </c>
      <c r="M179" s="188">
        <v>0.47250000000000003</v>
      </c>
      <c r="N179" s="188">
        <v>0.05</v>
      </c>
      <c r="O179" s="188">
        <v>0.57250000000000012</v>
      </c>
      <c r="P179" s="175"/>
      <c r="Q179" s="199"/>
      <c r="R179" s="193"/>
      <c r="S179" s="199"/>
      <c r="T179" s="188"/>
      <c r="U179" s="175"/>
      <c r="V179" s="199"/>
      <c r="W179" s="195"/>
      <c r="X179" s="195"/>
      <c r="Y179" s="195"/>
      <c r="AA179" s="175"/>
      <c r="AB179" s="176">
        <v>9</v>
      </c>
      <c r="AC179" s="176" t="s">
        <v>710</v>
      </c>
      <c r="AD179" s="176" t="s">
        <v>713</v>
      </c>
      <c r="AE179" s="176" t="s">
        <v>423</v>
      </c>
      <c r="AF179" s="176" t="s">
        <v>424</v>
      </c>
    </row>
    <row r="180" spans="1:32" x14ac:dyDescent="0.3">
      <c r="A180" s="196" t="s">
        <v>425</v>
      </c>
      <c r="B180" s="197" t="s">
        <v>795</v>
      </c>
      <c r="C180" s="216" t="s">
        <v>86</v>
      </c>
      <c r="D180" s="182" t="s">
        <v>86</v>
      </c>
      <c r="E180" s="183" t="s">
        <v>86</v>
      </c>
      <c r="F180" s="188">
        <v>0.05</v>
      </c>
      <c r="G180" s="193">
        <v>0.52250000000000008</v>
      </c>
      <c r="H180" s="186">
        <v>0.57250000000000012</v>
      </c>
      <c r="I180" s="199"/>
      <c r="J180" s="188"/>
      <c r="K180" s="175"/>
      <c r="L180" s="188">
        <v>0.05</v>
      </c>
      <c r="M180" s="188">
        <v>0.47250000000000003</v>
      </c>
      <c r="N180" s="188">
        <v>0.05</v>
      </c>
      <c r="O180" s="188">
        <v>0.57250000000000012</v>
      </c>
      <c r="P180" s="175"/>
      <c r="Q180" s="199"/>
      <c r="R180" s="193"/>
      <c r="S180" s="199"/>
      <c r="T180" s="188"/>
      <c r="U180" s="175"/>
      <c r="V180" s="199"/>
      <c r="W180" s="195"/>
      <c r="X180" s="195"/>
      <c r="Y180" s="195"/>
      <c r="AA180" s="175"/>
      <c r="AB180" s="176">
        <v>9</v>
      </c>
      <c r="AC180" s="176" t="s">
        <v>710</v>
      </c>
      <c r="AD180" s="176" t="s">
        <v>713</v>
      </c>
      <c r="AE180" s="176" t="s">
        <v>425</v>
      </c>
      <c r="AF180" s="176" t="s">
        <v>795</v>
      </c>
    </row>
    <row r="181" spans="1:32" x14ac:dyDescent="0.3">
      <c r="A181" s="196" t="s">
        <v>427</v>
      </c>
      <c r="B181" s="197" t="s">
        <v>428</v>
      </c>
      <c r="C181" s="216" t="s">
        <v>86</v>
      </c>
      <c r="D181" s="182" t="s">
        <v>86</v>
      </c>
      <c r="E181" s="183" t="s">
        <v>86</v>
      </c>
      <c r="F181" s="188">
        <v>0.05</v>
      </c>
      <c r="G181" s="193">
        <v>2.0869999999999997</v>
      </c>
      <c r="H181" s="186">
        <v>2.1369999999999996</v>
      </c>
      <c r="I181" s="199"/>
      <c r="J181" s="188"/>
      <c r="K181" s="175"/>
      <c r="L181" s="188">
        <v>0.05</v>
      </c>
      <c r="M181" s="188">
        <v>2.0369999999999999</v>
      </c>
      <c r="N181" s="188">
        <v>0.05</v>
      </c>
      <c r="O181" s="188">
        <v>2.1369999999999996</v>
      </c>
      <c r="P181" s="175"/>
      <c r="Q181" s="199"/>
      <c r="R181" s="193"/>
      <c r="S181" s="199"/>
      <c r="T181" s="188"/>
      <c r="U181" s="175"/>
      <c r="V181" s="199"/>
      <c r="W181" s="195"/>
      <c r="X181" s="195"/>
      <c r="Y181" s="195"/>
      <c r="AA181" s="175"/>
      <c r="AB181" s="176">
        <v>9</v>
      </c>
      <c r="AC181" s="176" t="s">
        <v>710</v>
      </c>
      <c r="AD181" s="176" t="s">
        <v>713</v>
      </c>
      <c r="AE181" s="176" t="s">
        <v>427</v>
      </c>
      <c r="AF181" s="176" t="s">
        <v>428</v>
      </c>
    </row>
    <row r="182" spans="1:32" x14ac:dyDescent="0.3">
      <c r="A182" s="196" t="s">
        <v>429</v>
      </c>
      <c r="B182" s="197" t="s">
        <v>430</v>
      </c>
      <c r="C182" s="216" t="s">
        <v>86</v>
      </c>
      <c r="D182" s="182" t="s">
        <v>86</v>
      </c>
      <c r="E182" s="183" t="s">
        <v>86</v>
      </c>
      <c r="F182" s="188">
        <v>0.05</v>
      </c>
      <c r="G182" s="193">
        <v>1.0370000000000001</v>
      </c>
      <c r="H182" s="186">
        <v>1.0870000000000002</v>
      </c>
      <c r="I182" s="199"/>
      <c r="J182" s="188"/>
      <c r="K182" s="175"/>
      <c r="L182" s="188">
        <v>0.05</v>
      </c>
      <c r="M182" s="188">
        <v>0.9870000000000001</v>
      </c>
      <c r="N182" s="188">
        <v>0.05</v>
      </c>
      <c r="O182" s="188">
        <v>1.0870000000000002</v>
      </c>
      <c r="P182" s="175"/>
      <c r="Q182" s="199"/>
      <c r="R182" s="193"/>
      <c r="S182" s="199"/>
      <c r="T182" s="188"/>
      <c r="U182" s="175"/>
      <c r="V182" s="199"/>
      <c r="W182" s="195"/>
      <c r="X182" s="195"/>
      <c r="Y182" s="195"/>
      <c r="AA182" s="175"/>
      <c r="AB182" s="176">
        <v>9</v>
      </c>
      <c r="AC182" s="176" t="s">
        <v>710</v>
      </c>
      <c r="AD182" s="176" t="s">
        <v>714</v>
      </c>
      <c r="AE182" s="176" t="s">
        <v>429</v>
      </c>
      <c r="AF182" s="176" t="s">
        <v>430</v>
      </c>
    </row>
    <row r="183" spans="1:32" x14ac:dyDescent="0.3">
      <c r="A183" s="196" t="s">
        <v>431</v>
      </c>
      <c r="B183" s="197" t="s">
        <v>432</v>
      </c>
      <c r="C183" s="216" t="s">
        <v>86</v>
      </c>
      <c r="D183" s="182" t="s">
        <v>86</v>
      </c>
      <c r="E183" s="183" t="s">
        <v>86</v>
      </c>
      <c r="F183" s="188">
        <v>0.05</v>
      </c>
      <c r="G183" s="193">
        <v>0.52250000000000008</v>
      </c>
      <c r="H183" s="186">
        <v>0.57250000000000012</v>
      </c>
      <c r="I183" s="199"/>
      <c r="J183" s="188"/>
      <c r="K183" s="175"/>
      <c r="L183" s="188">
        <v>0.05</v>
      </c>
      <c r="M183" s="188">
        <v>0.47250000000000003</v>
      </c>
      <c r="N183" s="188">
        <v>0.05</v>
      </c>
      <c r="O183" s="188">
        <v>0.57250000000000012</v>
      </c>
      <c r="P183" s="175"/>
      <c r="Q183" s="199"/>
      <c r="R183" s="193"/>
      <c r="S183" s="199"/>
      <c r="T183" s="188"/>
      <c r="U183" s="175"/>
      <c r="V183" s="199"/>
      <c r="W183" s="195"/>
      <c r="X183" s="195"/>
      <c r="Y183" s="195"/>
      <c r="AA183" s="175"/>
      <c r="AB183" s="176">
        <v>9</v>
      </c>
      <c r="AC183" s="176" t="s">
        <v>710</v>
      </c>
      <c r="AD183" s="176" t="s">
        <v>714</v>
      </c>
      <c r="AE183" s="176" t="s">
        <v>431</v>
      </c>
      <c r="AF183" s="176" t="s">
        <v>432</v>
      </c>
    </row>
    <row r="184" spans="1:32" x14ac:dyDescent="0.3">
      <c r="A184" s="196" t="s">
        <v>433</v>
      </c>
      <c r="B184" s="197" t="s">
        <v>434</v>
      </c>
      <c r="C184" s="216" t="s">
        <v>86</v>
      </c>
      <c r="D184" s="182" t="s">
        <v>86</v>
      </c>
      <c r="E184" s="183" t="s">
        <v>86</v>
      </c>
      <c r="F184" s="188">
        <v>0.05</v>
      </c>
      <c r="G184" s="193">
        <v>0.52250000000000008</v>
      </c>
      <c r="H184" s="186">
        <v>0.57250000000000012</v>
      </c>
      <c r="I184" s="199"/>
      <c r="J184" s="188"/>
      <c r="K184" s="175"/>
      <c r="L184" s="188">
        <v>0.05</v>
      </c>
      <c r="M184" s="188">
        <v>0.47250000000000003</v>
      </c>
      <c r="N184" s="188">
        <v>0.05</v>
      </c>
      <c r="O184" s="188">
        <v>0.57250000000000012</v>
      </c>
      <c r="P184" s="175"/>
      <c r="Q184" s="199"/>
      <c r="R184" s="193"/>
      <c r="S184" s="199"/>
      <c r="T184" s="188"/>
      <c r="U184" s="175"/>
      <c r="V184" s="199"/>
      <c r="W184" s="195"/>
      <c r="X184" s="195"/>
      <c r="Y184" s="195"/>
      <c r="AA184" s="175"/>
      <c r="AB184" s="176">
        <v>9</v>
      </c>
      <c r="AC184" s="176" t="s">
        <v>710</v>
      </c>
      <c r="AD184" s="176" t="s">
        <v>434</v>
      </c>
      <c r="AE184" s="176" t="s">
        <v>433</v>
      </c>
      <c r="AF184" s="176" t="s">
        <v>434</v>
      </c>
    </row>
    <row r="185" spans="1:32" x14ac:dyDescent="0.3">
      <c r="A185" s="196" t="s">
        <v>435</v>
      </c>
      <c r="B185" s="197" t="s">
        <v>436</v>
      </c>
      <c r="C185" s="216" t="s">
        <v>86</v>
      </c>
      <c r="D185" s="182" t="s">
        <v>86</v>
      </c>
      <c r="E185" s="183" t="s">
        <v>86</v>
      </c>
      <c r="F185" s="188">
        <v>0.05</v>
      </c>
      <c r="G185" s="193">
        <v>0.52250000000000008</v>
      </c>
      <c r="H185" s="186">
        <v>0.57250000000000012</v>
      </c>
      <c r="I185" s="199"/>
      <c r="J185" s="188"/>
      <c r="K185" s="175"/>
      <c r="L185" s="188">
        <v>0.05</v>
      </c>
      <c r="M185" s="188">
        <v>0.47250000000000003</v>
      </c>
      <c r="N185" s="188">
        <v>0.05</v>
      </c>
      <c r="O185" s="188">
        <v>0.57250000000000012</v>
      </c>
      <c r="P185" s="175"/>
      <c r="Q185" s="199"/>
      <c r="R185" s="193"/>
      <c r="S185" s="199"/>
      <c r="T185" s="188"/>
      <c r="U185" s="175"/>
      <c r="V185" s="199"/>
      <c r="W185" s="195"/>
      <c r="X185" s="195"/>
      <c r="Y185" s="195"/>
      <c r="AA185" s="175"/>
      <c r="AB185" s="176">
        <v>9</v>
      </c>
      <c r="AC185" s="176" t="s">
        <v>710</v>
      </c>
      <c r="AD185" s="176" t="s">
        <v>436</v>
      </c>
      <c r="AE185" s="176" t="s">
        <v>435</v>
      </c>
      <c r="AF185" s="176" t="s">
        <v>436</v>
      </c>
    </row>
    <row r="186" spans="1:32" x14ac:dyDescent="0.3">
      <c r="A186" s="196" t="s">
        <v>437</v>
      </c>
      <c r="B186" s="197" t="s">
        <v>438</v>
      </c>
      <c r="C186" s="216" t="s">
        <v>86</v>
      </c>
      <c r="D186" s="182" t="s">
        <v>86</v>
      </c>
      <c r="E186" s="183" t="s">
        <v>86</v>
      </c>
      <c r="F186" s="188">
        <v>0.05</v>
      </c>
      <c r="G186" s="193">
        <v>1.0370000000000001</v>
      </c>
      <c r="H186" s="186">
        <v>1.0870000000000002</v>
      </c>
      <c r="I186" s="199"/>
      <c r="J186" s="188"/>
      <c r="K186" s="175"/>
      <c r="L186" s="188">
        <v>0.05</v>
      </c>
      <c r="M186" s="188">
        <v>0.9870000000000001</v>
      </c>
      <c r="N186" s="188">
        <v>0.05</v>
      </c>
      <c r="O186" s="188">
        <v>1.0870000000000002</v>
      </c>
      <c r="P186" s="175"/>
      <c r="Q186" s="199"/>
      <c r="R186" s="193"/>
      <c r="S186" s="199"/>
      <c r="T186" s="188"/>
      <c r="U186" s="175"/>
      <c r="V186" s="199"/>
      <c r="W186" s="195"/>
      <c r="X186" s="195"/>
      <c r="Y186" s="195"/>
      <c r="AA186" s="175"/>
      <c r="AB186" s="176">
        <v>9</v>
      </c>
      <c r="AC186" s="176" t="s">
        <v>710</v>
      </c>
      <c r="AD186" s="176" t="s">
        <v>438</v>
      </c>
      <c r="AE186" s="176" t="s">
        <v>437</v>
      </c>
      <c r="AF186" s="176" t="s">
        <v>438</v>
      </c>
    </row>
    <row r="187" spans="1:32" x14ac:dyDescent="0.3">
      <c r="A187" s="196" t="s">
        <v>439</v>
      </c>
      <c r="B187" s="197" t="s">
        <v>440</v>
      </c>
      <c r="C187" s="216" t="s">
        <v>86</v>
      </c>
      <c r="D187" s="182" t="s">
        <v>86</v>
      </c>
      <c r="E187" s="183" t="s">
        <v>86</v>
      </c>
      <c r="F187" s="188">
        <v>0.05</v>
      </c>
      <c r="G187" s="193">
        <v>1.0370000000000001</v>
      </c>
      <c r="H187" s="186">
        <v>1.0870000000000002</v>
      </c>
      <c r="I187" s="199"/>
      <c r="J187" s="188"/>
      <c r="K187" s="175"/>
      <c r="L187" s="188">
        <v>0.05</v>
      </c>
      <c r="M187" s="188">
        <v>0.9870000000000001</v>
      </c>
      <c r="N187" s="188">
        <v>0.05</v>
      </c>
      <c r="O187" s="188">
        <v>1.0870000000000002</v>
      </c>
      <c r="P187" s="175"/>
      <c r="Q187" s="199"/>
      <c r="R187" s="193"/>
      <c r="S187" s="199"/>
      <c r="T187" s="188"/>
      <c r="U187" s="175"/>
      <c r="V187" s="199"/>
      <c r="W187" s="195"/>
      <c r="X187" s="195"/>
      <c r="Y187" s="195"/>
      <c r="AA187" s="175"/>
      <c r="AB187" s="176">
        <v>9</v>
      </c>
      <c r="AC187" s="176" t="s">
        <v>710</v>
      </c>
      <c r="AD187" s="176" t="s">
        <v>440</v>
      </c>
      <c r="AE187" s="176" t="s">
        <v>439</v>
      </c>
      <c r="AF187" s="176" t="s">
        <v>440</v>
      </c>
    </row>
    <row r="188" spans="1:32" x14ac:dyDescent="0.3">
      <c r="A188" s="196" t="s">
        <v>441</v>
      </c>
      <c r="B188" s="197" t="s">
        <v>442</v>
      </c>
      <c r="C188" s="216" t="s">
        <v>86</v>
      </c>
      <c r="D188" s="182" t="s">
        <v>86</v>
      </c>
      <c r="E188" s="183" t="s">
        <v>86</v>
      </c>
      <c r="F188" s="188">
        <v>0.05</v>
      </c>
      <c r="G188" s="193">
        <v>1.0370000000000001</v>
      </c>
      <c r="H188" s="186">
        <v>1.0870000000000002</v>
      </c>
      <c r="I188" s="199"/>
      <c r="J188" s="188"/>
      <c r="K188" s="175"/>
      <c r="L188" s="188">
        <v>0.05</v>
      </c>
      <c r="M188" s="188">
        <v>0.9870000000000001</v>
      </c>
      <c r="N188" s="188">
        <v>0.05</v>
      </c>
      <c r="O188" s="188">
        <v>1.0870000000000002</v>
      </c>
      <c r="P188" s="175"/>
      <c r="Q188" s="199"/>
      <c r="R188" s="193"/>
      <c r="S188" s="199"/>
      <c r="T188" s="188"/>
      <c r="U188" s="175"/>
      <c r="V188" s="199"/>
      <c r="W188" s="195"/>
      <c r="X188" s="195"/>
      <c r="Y188" s="195"/>
      <c r="AA188" s="175"/>
      <c r="AB188" s="176">
        <v>9</v>
      </c>
      <c r="AC188" s="176" t="s">
        <v>710</v>
      </c>
      <c r="AD188" s="176" t="s">
        <v>715</v>
      </c>
      <c r="AE188" s="176" t="s">
        <v>441</v>
      </c>
      <c r="AF188" s="176" t="s">
        <v>442</v>
      </c>
    </row>
    <row r="189" spans="1:32" x14ac:dyDescent="0.3">
      <c r="A189" s="196" t="s">
        <v>443</v>
      </c>
      <c r="B189" s="197" t="s">
        <v>444</v>
      </c>
      <c r="C189" s="216" t="s">
        <v>86</v>
      </c>
      <c r="D189" s="182" t="s">
        <v>86</v>
      </c>
      <c r="E189" s="183" t="s">
        <v>86</v>
      </c>
      <c r="F189" s="188">
        <v>0.05</v>
      </c>
      <c r="G189" s="193">
        <v>2.0869999999999997</v>
      </c>
      <c r="H189" s="186">
        <v>2.1369999999999996</v>
      </c>
      <c r="I189" s="199"/>
      <c r="J189" s="188"/>
      <c r="K189" s="175"/>
      <c r="L189" s="188">
        <v>0.05</v>
      </c>
      <c r="M189" s="188">
        <v>2.0369999999999999</v>
      </c>
      <c r="N189" s="188">
        <v>0.05</v>
      </c>
      <c r="O189" s="188">
        <v>2.1369999999999996</v>
      </c>
      <c r="P189" s="175"/>
      <c r="Q189" s="199"/>
      <c r="R189" s="193"/>
      <c r="S189" s="199"/>
      <c r="T189" s="188"/>
      <c r="U189" s="175"/>
      <c r="V189" s="199"/>
      <c r="W189" s="195"/>
      <c r="X189" s="195"/>
      <c r="Y189" s="195"/>
      <c r="AA189" s="175"/>
      <c r="AB189" s="176">
        <v>9</v>
      </c>
      <c r="AC189" s="176" t="s">
        <v>710</v>
      </c>
      <c r="AD189" s="176" t="s">
        <v>444</v>
      </c>
      <c r="AE189" s="176" t="s">
        <v>443</v>
      </c>
      <c r="AF189" s="176" t="s">
        <v>444</v>
      </c>
    </row>
    <row r="190" spans="1:32" x14ac:dyDescent="0.3">
      <c r="A190" s="196" t="s">
        <v>445</v>
      </c>
      <c r="B190" s="197" t="s">
        <v>446</v>
      </c>
      <c r="C190" s="216" t="s">
        <v>86</v>
      </c>
      <c r="D190" s="182" t="s">
        <v>86</v>
      </c>
      <c r="E190" s="183" t="s">
        <v>86</v>
      </c>
      <c r="F190" s="188">
        <v>0.05</v>
      </c>
      <c r="G190" s="193">
        <v>1.0370000000000001</v>
      </c>
      <c r="H190" s="186">
        <v>1.0870000000000002</v>
      </c>
      <c r="I190" s="199"/>
      <c r="J190" s="188"/>
      <c r="K190" s="175"/>
      <c r="L190" s="188">
        <v>0.05</v>
      </c>
      <c r="M190" s="188">
        <v>0.9870000000000001</v>
      </c>
      <c r="N190" s="188">
        <v>0.05</v>
      </c>
      <c r="O190" s="188">
        <v>1.0870000000000002</v>
      </c>
      <c r="P190" s="175"/>
      <c r="Q190" s="199"/>
      <c r="R190" s="193"/>
      <c r="S190" s="199"/>
      <c r="T190" s="188"/>
      <c r="U190" s="175"/>
      <c r="V190" s="199"/>
      <c r="W190" s="195"/>
      <c r="X190" s="195"/>
      <c r="Y190" s="195"/>
      <c r="AA190" s="175"/>
      <c r="AB190" s="176">
        <v>9</v>
      </c>
      <c r="AC190" s="176" t="s">
        <v>710</v>
      </c>
      <c r="AD190" s="176" t="s">
        <v>446</v>
      </c>
      <c r="AE190" s="176" t="s">
        <v>445</v>
      </c>
      <c r="AF190" s="176" t="s">
        <v>446</v>
      </c>
    </row>
    <row r="191" spans="1:32" x14ac:dyDescent="0.3">
      <c r="A191" s="196" t="s">
        <v>447</v>
      </c>
      <c r="B191" s="197" t="s">
        <v>448</v>
      </c>
      <c r="C191" s="216" t="s">
        <v>86</v>
      </c>
      <c r="D191" s="182" t="s">
        <v>86</v>
      </c>
      <c r="E191" s="183" t="s">
        <v>86</v>
      </c>
      <c r="F191" s="188">
        <v>0.05</v>
      </c>
      <c r="G191" s="193">
        <v>1.0370000000000001</v>
      </c>
      <c r="H191" s="186">
        <v>1.0870000000000002</v>
      </c>
      <c r="I191" s="199"/>
      <c r="J191" s="188"/>
      <c r="K191" s="175"/>
      <c r="L191" s="188">
        <v>0.05</v>
      </c>
      <c r="M191" s="188">
        <v>0.9870000000000001</v>
      </c>
      <c r="N191" s="188">
        <v>0.05</v>
      </c>
      <c r="O191" s="188">
        <v>1.0870000000000002</v>
      </c>
      <c r="P191" s="175"/>
      <c r="Q191" s="199"/>
      <c r="R191" s="193"/>
      <c r="S191" s="199"/>
      <c r="T191" s="188"/>
      <c r="U191" s="175"/>
      <c r="V191" s="199"/>
      <c r="W191" s="195"/>
      <c r="X191" s="195"/>
      <c r="Y191" s="195"/>
      <c r="AA191" s="175"/>
      <c r="AB191" s="176">
        <v>9</v>
      </c>
      <c r="AC191" s="176" t="s">
        <v>710</v>
      </c>
      <c r="AD191" s="176" t="s">
        <v>448</v>
      </c>
      <c r="AE191" s="176" t="s">
        <v>447</v>
      </c>
      <c r="AF191" s="176" t="s">
        <v>448</v>
      </c>
    </row>
    <row r="192" spans="1:32" x14ac:dyDescent="0.3">
      <c r="A192" s="196" t="s">
        <v>449</v>
      </c>
      <c r="B192" s="197" t="s">
        <v>450</v>
      </c>
      <c r="C192" s="216" t="s">
        <v>86</v>
      </c>
      <c r="D192" s="182" t="s">
        <v>86</v>
      </c>
      <c r="E192" s="183" t="s">
        <v>86</v>
      </c>
      <c r="F192" s="188">
        <v>0.05</v>
      </c>
      <c r="G192" s="193">
        <v>1.0370000000000001</v>
      </c>
      <c r="H192" s="186">
        <v>1.0870000000000002</v>
      </c>
      <c r="I192" s="199"/>
      <c r="J192" s="188"/>
      <c r="K192" s="175"/>
      <c r="L192" s="188">
        <v>0.05</v>
      </c>
      <c r="M192" s="188">
        <v>0.9870000000000001</v>
      </c>
      <c r="N192" s="188">
        <v>0.05</v>
      </c>
      <c r="O192" s="188">
        <v>1.0870000000000002</v>
      </c>
      <c r="P192" s="175"/>
      <c r="Q192" s="199"/>
      <c r="R192" s="193"/>
      <c r="S192" s="199"/>
      <c r="T192" s="188"/>
      <c r="U192" s="175"/>
      <c r="V192" s="199"/>
      <c r="W192" s="195"/>
      <c r="X192" s="195"/>
      <c r="Y192" s="195"/>
      <c r="AA192" s="175"/>
      <c r="AB192" s="176">
        <v>9</v>
      </c>
      <c r="AC192" s="176" t="s">
        <v>710</v>
      </c>
      <c r="AD192" s="176" t="s">
        <v>450</v>
      </c>
      <c r="AE192" s="176" t="s">
        <v>449</v>
      </c>
      <c r="AF192" s="176" t="s">
        <v>450</v>
      </c>
    </row>
    <row r="193" spans="1:32" x14ac:dyDescent="0.3">
      <c r="A193" s="196" t="s">
        <v>451</v>
      </c>
      <c r="B193" s="197" t="s">
        <v>452</v>
      </c>
      <c r="C193" s="216" t="s">
        <v>86</v>
      </c>
      <c r="D193" s="182" t="s">
        <v>86</v>
      </c>
      <c r="E193" s="183" t="s">
        <v>86</v>
      </c>
      <c r="F193" s="188">
        <v>0.05</v>
      </c>
      <c r="G193" s="193">
        <v>3.1264999999999996</v>
      </c>
      <c r="H193" s="186">
        <v>3.1764999999999994</v>
      </c>
      <c r="I193" s="199"/>
      <c r="J193" s="188"/>
      <c r="K193" s="175"/>
      <c r="L193" s="188">
        <v>0.05</v>
      </c>
      <c r="M193" s="188">
        <v>3.0764999999999998</v>
      </c>
      <c r="N193" s="188">
        <v>0.05</v>
      </c>
      <c r="O193" s="188">
        <v>3.1764999999999994</v>
      </c>
      <c r="P193" s="175"/>
      <c r="Q193" s="199"/>
      <c r="R193" s="193"/>
      <c r="S193" s="199"/>
      <c r="T193" s="188"/>
      <c r="U193" s="175"/>
      <c r="V193" s="199"/>
      <c r="W193" s="195"/>
      <c r="X193" s="195"/>
      <c r="Y193" s="195"/>
      <c r="AA193" s="175"/>
      <c r="AB193" s="176">
        <v>9</v>
      </c>
      <c r="AC193" s="176" t="s">
        <v>710</v>
      </c>
      <c r="AD193" s="176" t="s">
        <v>452</v>
      </c>
      <c r="AE193" s="176" t="s">
        <v>451</v>
      </c>
      <c r="AF193" s="176" t="s">
        <v>452</v>
      </c>
    </row>
    <row r="194" spans="1:32" x14ac:dyDescent="0.3">
      <c r="A194" s="196" t="s">
        <v>453</v>
      </c>
      <c r="B194" s="197" t="s">
        <v>454</v>
      </c>
      <c r="C194" s="216" t="s">
        <v>86</v>
      </c>
      <c r="D194" s="182" t="s">
        <v>86</v>
      </c>
      <c r="E194" s="183" t="s">
        <v>86</v>
      </c>
      <c r="F194" s="188">
        <v>0.05</v>
      </c>
      <c r="G194" s="193">
        <v>1.0370000000000001</v>
      </c>
      <c r="H194" s="186">
        <v>1.0870000000000002</v>
      </c>
      <c r="I194" s="199"/>
      <c r="J194" s="188"/>
      <c r="K194" s="175"/>
      <c r="L194" s="188">
        <v>0.05</v>
      </c>
      <c r="M194" s="188">
        <v>0.9870000000000001</v>
      </c>
      <c r="N194" s="188">
        <v>0.05</v>
      </c>
      <c r="O194" s="188">
        <v>1.0870000000000002</v>
      </c>
      <c r="P194" s="175"/>
      <c r="Q194" s="199"/>
      <c r="R194" s="193"/>
      <c r="S194" s="199"/>
      <c r="T194" s="188"/>
      <c r="U194" s="175"/>
      <c r="V194" s="199"/>
      <c r="W194" s="195"/>
      <c r="X194" s="195"/>
      <c r="Y194" s="195"/>
      <c r="AA194" s="175"/>
      <c r="AB194" s="176">
        <v>9</v>
      </c>
      <c r="AC194" s="176" t="s">
        <v>710</v>
      </c>
      <c r="AD194" s="176" t="s">
        <v>454</v>
      </c>
      <c r="AE194" s="176" t="s">
        <v>453</v>
      </c>
      <c r="AF194" s="176" t="s">
        <v>454</v>
      </c>
    </row>
    <row r="195" spans="1:32" x14ac:dyDescent="0.3">
      <c r="A195" s="196" t="s">
        <v>455</v>
      </c>
      <c r="B195" s="197" t="s">
        <v>456</v>
      </c>
      <c r="C195" s="216" t="s">
        <v>86</v>
      </c>
      <c r="D195" s="182" t="s">
        <v>86</v>
      </c>
      <c r="E195" s="183" t="s">
        <v>86</v>
      </c>
      <c r="F195" s="188">
        <v>0.05</v>
      </c>
      <c r="G195" s="193">
        <v>1.04</v>
      </c>
      <c r="H195" s="186">
        <v>1.0900000000000001</v>
      </c>
      <c r="I195" s="199"/>
      <c r="J195" s="188"/>
      <c r="K195" s="175"/>
      <c r="L195" s="188">
        <v>0.05</v>
      </c>
      <c r="M195" s="188">
        <v>0.99</v>
      </c>
      <c r="N195" s="188">
        <v>0.05</v>
      </c>
      <c r="O195" s="188">
        <v>1.0900000000000001</v>
      </c>
      <c r="P195" s="175"/>
      <c r="Q195" s="199"/>
      <c r="R195" s="193"/>
      <c r="S195" s="199"/>
      <c r="T195" s="188"/>
      <c r="U195" s="175"/>
      <c r="V195" s="199"/>
      <c r="W195" s="195"/>
      <c r="X195" s="195"/>
      <c r="Y195" s="195"/>
      <c r="AA195" s="175"/>
      <c r="AB195" s="176">
        <v>9</v>
      </c>
      <c r="AC195" s="176" t="s">
        <v>710</v>
      </c>
      <c r="AD195" s="176" t="s">
        <v>456</v>
      </c>
      <c r="AE195" s="176" t="s">
        <v>455</v>
      </c>
      <c r="AF195" s="176" t="s">
        <v>456</v>
      </c>
    </row>
    <row r="196" spans="1:32" x14ac:dyDescent="0.3">
      <c r="A196" s="196" t="s">
        <v>457</v>
      </c>
      <c r="B196" s="197" t="s">
        <v>458</v>
      </c>
      <c r="C196" s="216" t="s">
        <v>86</v>
      </c>
      <c r="D196" s="182" t="s">
        <v>86</v>
      </c>
      <c r="E196" s="183" t="s">
        <v>86</v>
      </c>
      <c r="F196" s="188">
        <v>0.05</v>
      </c>
      <c r="G196" s="193">
        <v>3.1264999999999996</v>
      </c>
      <c r="H196" s="186">
        <v>3.1764999999999994</v>
      </c>
      <c r="I196" s="199"/>
      <c r="J196" s="188"/>
      <c r="K196" s="175"/>
      <c r="L196" s="188">
        <v>0.05</v>
      </c>
      <c r="M196" s="188">
        <v>3.0764999999999998</v>
      </c>
      <c r="N196" s="188">
        <v>0.05</v>
      </c>
      <c r="O196" s="188">
        <v>3.1764999999999994</v>
      </c>
      <c r="P196" s="175"/>
      <c r="Q196" s="199"/>
      <c r="R196" s="193"/>
      <c r="S196" s="199"/>
      <c r="T196" s="188"/>
      <c r="U196" s="175"/>
      <c r="V196" s="199"/>
      <c r="W196" s="195"/>
      <c r="X196" s="195"/>
      <c r="Y196" s="195"/>
      <c r="AA196" s="175"/>
      <c r="AB196" s="176">
        <v>9</v>
      </c>
      <c r="AC196" s="176" t="s">
        <v>710</v>
      </c>
      <c r="AD196" s="176" t="s">
        <v>458</v>
      </c>
      <c r="AE196" s="176" t="s">
        <v>457</v>
      </c>
      <c r="AF196" s="176" t="s">
        <v>458</v>
      </c>
    </row>
    <row r="197" spans="1:32" x14ac:dyDescent="0.3">
      <c r="A197" s="196" t="s">
        <v>459</v>
      </c>
      <c r="B197" s="197" t="s">
        <v>460</v>
      </c>
      <c r="C197" s="216" t="s">
        <v>86</v>
      </c>
      <c r="D197" s="182" t="s">
        <v>86</v>
      </c>
      <c r="E197" s="183" t="s">
        <v>86</v>
      </c>
      <c r="F197" s="188">
        <v>0.05</v>
      </c>
      <c r="G197" s="193">
        <v>1.0370000000000001</v>
      </c>
      <c r="H197" s="186">
        <v>1.0870000000000002</v>
      </c>
      <c r="I197" s="199"/>
      <c r="J197" s="188"/>
      <c r="K197" s="175"/>
      <c r="L197" s="188">
        <v>0.05</v>
      </c>
      <c r="M197" s="188">
        <v>0.9870000000000001</v>
      </c>
      <c r="N197" s="188">
        <v>0.05</v>
      </c>
      <c r="O197" s="188">
        <v>1.0870000000000002</v>
      </c>
      <c r="P197" s="175"/>
      <c r="Q197" s="199"/>
      <c r="R197" s="193"/>
      <c r="S197" s="199"/>
      <c r="T197" s="188"/>
      <c r="U197" s="175"/>
      <c r="V197" s="199"/>
      <c r="W197" s="195"/>
      <c r="X197" s="195"/>
      <c r="Y197" s="195"/>
      <c r="AA197" s="175"/>
      <c r="AB197" s="176">
        <v>9</v>
      </c>
      <c r="AC197" s="176" t="s">
        <v>710</v>
      </c>
      <c r="AD197" s="176" t="s">
        <v>460</v>
      </c>
      <c r="AE197" s="176" t="s">
        <v>459</v>
      </c>
      <c r="AF197" s="176" t="s">
        <v>460</v>
      </c>
    </row>
    <row r="198" spans="1:32" x14ac:dyDescent="0.3">
      <c r="A198" s="196" t="s">
        <v>461</v>
      </c>
      <c r="B198" s="197" t="s">
        <v>462</v>
      </c>
      <c r="C198" s="216" t="s">
        <v>86</v>
      </c>
      <c r="D198" s="182" t="s">
        <v>86</v>
      </c>
      <c r="E198" s="183" t="s">
        <v>86</v>
      </c>
      <c r="F198" s="188">
        <v>0.05</v>
      </c>
      <c r="G198" s="193">
        <v>1.0370000000000001</v>
      </c>
      <c r="H198" s="186">
        <v>1.0870000000000002</v>
      </c>
      <c r="I198" s="199"/>
      <c r="J198" s="188"/>
      <c r="K198" s="175"/>
      <c r="L198" s="188">
        <v>0.05</v>
      </c>
      <c r="M198" s="188">
        <v>0.9870000000000001</v>
      </c>
      <c r="N198" s="188">
        <v>0.05</v>
      </c>
      <c r="O198" s="188">
        <v>1.0870000000000002</v>
      </c>
      <c r="P198" s="175"/>
      <c r="Q198" s="199"/>
      <c r="R198" s="193"/>
      <c r="S198" s="199"/>
      <c r="T198" s="188"/>
      <c r="U198" s="175"/>
      <c r="V198" s="199"/>
      <c r="W198" s="195"/>
      <c r="X198" s="195"/>
      <c r="Y198" s="195"/>
      <c r="AA198" s="175"/>
      <c r="AB198" s="176">
        <v>9</v>
      </c>
      <c r="AC198" s="176" t="s">
        <v>710</v>
      </c>
      <c r="AD198" s="176" t="s">
        <v>462</v>
      </c>
      <c r="AE198" s="176" t="s">
        <v>461</v>
      </c>
      <c r="AF198" s="176" t="s">
        <v>462</v>
      </c>
    </row>
    <row r="199" spans="1:32" x14ac:dyDescent="0.3">
      <c r="A199" s="196" t="s">
        <v>463</v>
      </c>
      <c r="B199" s="197" t="s">
        <v>464</v>
      </c>
      <c r="C199" s="216" t="s">
        <v>86</v>
      </c>
      <c r="D199" s="182" t="s">
        <v>86</v>
      </c>
      <c r="E199" s="183" t="s">
        <v>86</v>
      </c>
      <c r="F199" s="188">
        <v>0.05</v>
      </c>
      <c r="G199" s="193">
        <v>0.52250000000000008</v>
      </c>
      <c r="H199" s="186">
        <v>0.57250000000000012</v>
      </c>
      <c r="I199" s="199"/>
      <c r="J199" s="188"/>
      <c r="K199" s="175"/>
      <c r="L199" s="188">
        <v>0.05</v>
      </c>
      <c r="M199" s="188">
        <v>0.47250000000000003</v>
      </c>
      <c r="N199" s="188">
        <v>0.05</v>
      </c>
      <c r="O199" s="188">
        <v>0.57250000000000012</v>
      </c>
      <c r="P199" s="175"/>
      <c r="Q199" s="199"/>
      <c r="R199" s="193"/>
      <c r="S199" s="199"/>
      <c r="T199" s="188"/>
      <c r="U199" s="175"/>
      <c r="V199" s="199"/>
      <c r="W199" s="195"/>
      <c r="X199" s="195"/>
      <c r="Y199" s="195"/>
      <c r="AA199" s="175"/>
      <c r="AB199" s="176">
        <v>9</v>
      </c>
      <c r="AC199" s="176" t="s">
        <v>710</v>
      </c>
      <c r="AD199" s="176" t="s">
        <v>716</v>
      </c>
      <c r="AE199" s="176" t="s">
        <v>463</v>
      </c>
      <c r="AF199" s="176" t="s">
        <v>464</v>
      </c>
    </row>
    <row r="200" spans="1:32" x14ac:dyDescent="0.3">
      <c r="A200" s="196" t="s">
        <v>465</v>
      </c>
      <c r="B200" s="197" t="s">
        <v>466</v>
      </c>
      <c r="C200" s="216" t="s">
        <v>86</v>
      </c>
      <c r="D200" s="182" t="s">
        <v>86</v>
      </c>
      <c r="E200" s="183" t="s">
        <v>86</v>
      </c>
      <c r="F200" s="188">
        <v>0.05</v>
      </c>
      <c r="G200" s="193">
        <v>0.52250000000000008</v>
      </c>
      <c r="H200" s="186">
        <v>0.57250000000000012</v>
      </c>
      <c r="I200" s="199"/>
      <c r="J200" s="188"/>
      <c r="K200" s="175"/>
      <c r="L200" s="188">
        <v>0.05</v>
      </c>
      <c r="M200" s="188">
        <v>0.47250000000000003</v>
      </c>
      <c r="N200" s="188">
        <v>0.05</v>
      </c>
      <c r="O200" s="188">
        <v>0.57250000000000012</v>
      </c>
      <c r="P200" s="175"/>
      <c r="Q200" s="199"/>
      <c r="R200" s="193"/>
      <c r="S200" s="199"/>
      <c r="T200" s="188"/>
      <c r="U200" s="175"/>
      <c r="V200" s="199"/>
      <c r="W200" s="195"/>
      <c r="X200" s="195"/>
      <c r="Y200" s="195"/>
      <c r="AA200" s="175"/>
      <c r="AB200" s="176">
        <v>9</v>
      </c>
      <c r="AC200" s="176" t="s">
        <v>710</v>
      </c>
      <c r="AD200" s="176" t="s">
        <v>716</v>
      </c>
      <c r="AE200" s="176" t="s">
        <v>465</v>
      </c>
      <c r="AF200" s="176" t="s">
        <v>466</v>
      </c>
    </row>
    <row r="201" spans="1:32" x14ac:dyDescent="0.3">
      <c r="A201" s="196" t="s">
        <v>467</v>
      </c>
      <c r="B201" s="197" t="s">
        <v>468</v>
      </c>
      <c r="C201" s="216" t="s">
        <v>86</v>
      </c>
      <c r="D201" s="182" t="s">
        <v>86</v>
      </c>
      <c r="E201" s="183" t="s">
        <v>86</v>
      </c>
      <c r="F201" s="188">
        <v>0.05</v>
      </c>
      <c r="G201" s="193">
        <v>1.0370000000000001</v>
      </c>
      <c r="H201" s="186">
        <v>1.0870000000000002</v>
      </c>
      <c r="I201" s="199"/>
      <c r="J201" s="188"/>
      <c r="K201" s="175"/>
      <c r="L201" s="188">
        <v>0.05</v>
      </c>
      <c r="M201" s="188">
        <v>0.9870000000000001</v>
      </c>
      <c r="N201" s="188">
        <v>0.05</v>
      </c>
      <c r="O201" s="188">
        <v>1.0870000000000002</v>
      </c>
      <c r="P201" s="175"/>
      <c r="Q201" s="199"/>
      <c r="R201" s="193"/>
      <c r="S201" s="199"/>
      <c r="T201" s="188"/>
      <c r="U201" s="175"/>
      <c r="V201" s="199"/>
      <c r="W201" s="195"/>
      <c r="X201" s="195"/>
      <c r="Y201" s="195"/>
      <c r="AA201" s="175"/>
      <c r="AB201" s="176">
        <v>9</v>
      </c>
      <c r="AC201" s="176" t="s">
        <v>710</v>
      </c>
      <c r="AD201" s="176" t="s">
        <v>468</v>
      </c>
      <c r="AE201" s="176" t="s">
        <v>467</v>
      </c>
      <c r="AF201" s="176" t="s">
        <v>468</v>
      </c>
    </row>
    <row r="202" spans="1:32" x14ac:dyDescent="0.3">
      <c r="A202" s="196" t="s">
        <v>469</v>
      </c>
      <c r="B202" s="197" t="s">
        <v>470</v>
      </c>
      <c r="C202" s="216" t="s">
        <v>86</v>
      </c>
      <c r="D202" s="182" t="s">
        <v>86</v>
      </c>
      <c r="E202" s="183" t="s">
        <v>86</v>
      </c>
      <c r="F202" s="188">
        <v>0.05</v>
      </c>
      <c r="G202" s="193">
        <v>1.0370000000000001</v>
      </c>
      <c r="H202" s="186">
        <v>1.0870000000000002</v>
      </c>
      <c r="I202" s="199"/>
      <c r="J202" s="188"/>
      <c r="K202" s="175"/>
      <c r="L202" s="188">
        <v>0.05</v>
      </c>
      <c r="M202" s="188">
        <v>0.9870000000000001</v>
      </c>
      <c r="N202" s="188">
        <v>0.05</v>
      </c>
      <c r="O202" s="188">
        <v>1.0870000000000002</v>
      </c>
      <c r="P202" s="175"/>
      <c r="Q202" s="199"/>
      <c r="R202" s="193"/>
      <c r="S202" s="199"/>
      <c r="T202" s="188"/>
      <c r="U202" s="175"/>
      <c r="V202" s="199"/>
      <c r="W202" s="195"/>
      <c r="X202" s="195"/>
      <c r="Y202" s="195"/>
      <c r="AA202" s="175"/>
      <c r="AB202" s="176">
        <v>9</v>
      </c>
      <c r="AC202" s="176" t="s">
        <v>710</v>
      </c>
      <c r="AD202" s="176" t="s">
        <v>470</v>
      </c>
      <c r="AE202" s="176" t="s">
        <v>469</v>
      </c>
      <c r="AF202" s="176" t="s">
        <v>470</v>
      </c>
    </row>
    <row r="203" spans="1:32" x14ac:dyDescent="0.3">
      <c r="A203" s="196" t="s">
        <v>471</v>
      </c>
      <c r="B203" s="197" t="s">
        <v>472</v>
      </c>
      <c r="C203" s="216" t="s">
        <v>86</v>
      </c>
      <c r="D203" s="182" t="s">
        <v>86</v>
      </c>
      <c r="E203" s="183" t="s">
        <v>86</v>
      </c>
      <c r="F203" s="188">
        <v>0.05</v>
      </c>
      <c r="G203" s="193">
        <v>3.1264999999999996</v>
      </c>
      <c r="H203" s="186">
        <v>3.1764999999999994</v>
      </c>
      <c r="I203" s="199"/>
      <c r="J203" s="188"/>
      <c r="K203" s="175"/>
      <c r="L203" s="188">
        <v>0.05</v>
      </c>
      <c r="M203" s="188">
        <v>3.0764999999999998</v>
      </c>
      <c r="N203" s="188">
        <v>0.05</v>
      </c>
      <c r="O203" s="188">
        <v>3.1764999999999994</v>
      </c>
      <c r="P203" s="175"/>
      <c r="Q203" s="199"/>
      <c r="R203" s="193"/>
      <c r="S203" s="199"/>
      <c r="T203" s="188"/>
      <c r="U203" s="175"/>
      <c r="V203" s="199"/>
      <c r="W203" s="195"/>
      <c r="X203" s="195"/>
      <c r="Y203" s="195"/>
      <c r="AA203" s="175"/>
      <c r="AB203" s="176">
        <v>9</v>
      </c>
      <c r="AC203" s="176" t="s">
        <v>710</v>
      </c>
      <c r="AD203" s="176" t="s">
        <v>472</v>
      </c>
      <c r="AE203" s="176" t="s">
        <v>471</v>
      </c>
      <c r="AF203" s="176" t="s">
        <v>472</v>
      </c>
    </row>
    <row r="204" spans="1:32" x14ac:dyDescent="0.3">
      <c r="A204" s="196" t="s">
        <v>473</v>
      </c>
      <c r="B204" s="197" t="s">
        <v>474</v>
      </c>
      <c r="C204" s="216" t="s">
        <v>86</v>
      </c>
      <c r="D204" s="182" t="s">
        <v>86</v>
      </c>
      <c r="E204" s="183" t="s">
        <v>86</v>
      </c>
      <c r="F204" s="188">
        <v>0.05</v>
      </c>
      <c r="G204" s="193">
        <v>13.55</v>
      </c>
      <c r="H204" s="186">
        <v>13.600000000000001</v>
      </c>
      <c r="I204" s="199"/>
      <c r="J204" s="188"/>
      <c r="K204" s="175"/>
      <c r="L204" s="188">
        <v>0.05</v>
      </c>
      <c r="M204" s="201">
        <v>13.5</v>
      </c>
      <c r="N204" s="188">
        <v>0.05</v>
      </c>
      <c r="O204" s="188">
        <v>13.600000000000001</v>
      </c>
      <c r="P204" s="175"/>
      <c r="Q204" s="199"/>
      <c r="R204" s="193"/>
      <c r="S204" s="199"/>
      <c r="T204" s="188"/>
      <c r="U204" s="175"/>
      <c r="V204" s="198"/>
      <c r="W204" s="202"/>
      <c r="X204" s="202"/>
      <c r="Y204" s="202"/>
      <c r="AA204" s="175"/>
      <c r="AB204" s="176">
        <v>3</v>
      </c>
      <c r="AC204" s="176" t="s">
        <v>698</v>
      </c>
      <c r="AD204" s="176" t="s">
        <v>474</v>
      </c>
      <c r="AE204" s="176" t="s">
        <v>473</v>
      </c>
      <c r="AF204" s="176" t="s">
        <v>474</v>
      </c>
    </row>
    <row r="205" spans="1:32" x14ac:dyDescent="0.3">
      <c r="A205" s="196" t="s">
        <v>475</v>
      </c>
      <c r="B205" s="197" t="s">
        <v>476</v>
      </c>
      <c r="C205" s="216" t="s">
        <v>86</v>
      </c>
      <c r="D205" s="182" t="s">
        <v>86</v>
      </c>
      <c r="E205" s="183" t="s">
        <v>86</v>
      </c>
      <c r="F205" s="188">
        <v>0.05</v>
      </c>
      <c r="G205" s="193">
        <v>13.55</v>
      </c>
      <c r="H205" s="186">
        <v>13.600000000000001</v>
      </c>
      <c r="I205" s="199"/>
      <c r="J205" s="188"/>
      <c r="K205" s="175"/>
      <c r="L205" s="188">
        <v>0.05</v>
      </c>
      <c r="M205" s="201">
        <v>13.5</v>
      </c>
      <c r="N205" s="188">
        <v>0.05</v>
      </c>
      <c r="O205" s="188">
        <v>13.600000000000001</v>
      </c>
      <c r="P205" s="175"/>
      <c r="Q205" s="199"/>
      <c r="R205" s="193"/>
      <c r="S205" s="199"/>
      <c r="T205" s="188"/>
      <c r="U205" s="175"/>
      <c r="V205" s="198"/>
      <c r="W205" s="195"/>
      <c r="X205" s="202"/>
      <c r="Y205" s="202"/>
      <c r="AA205" s="175"/>
      <c r="AB205" s="176">
        <v>3</v>
      </c>
      <c r="AC205" s="176" t="s">
        <v>698</v>
      </c>
      <c r="AD205" s="176" t="s">
        <v>474</v>
      </c>
      <c r="AE205" s="176" t="s">
        <v>475</v>
      </c>
      <c r="AF205" s="176" t="s">
        <v>476</v>
      </c>
    </row>
    <row r="206" spans="1:32" x14ac:dyDescent="0.3">
      <c r="A206" s="196" t="s">
        <v>477</v>
      </c>
      <c r="B206" s="197" t="s">
        <v>478</v>
      </c>
      <c r="C206" s="216" t="s">
        <v>86</v>
      </c>
      <c r="D206" s="182" t="s">
        <v>86</v>
      </c>
      <c r="E206" s="183" t="s">
        <v>86</v>
      </c>
      <c r="F206" s="188">
        <v>0.05</v>
      </c>
      <c r="G206" s="193">
        <v>13.55</v>
      </c>
      <c r="H206" s="186">
        <v>13.600000000000001</v>
      </c>
      <c r="I206" s="199"/>
      <c r="J206" s="188"/>
      <c r="K206" s="175"/>
      <c r="L206" s="188">
        <v>0.05</v>
      </c>
      <c r="M206" s="201">
        <v>13.5</v>
      </c>
      <c r="N206" s="188">
        <v>0.05</v>
      </c>
      <c r="O206" s="188">
        <v>13.600000000000001</v>
      </c>
      <c r="P206" s="175"/>
      <c r="Q206" s="199"/>
      <c r="R206" s="193"/>
      <c r="S206" s="199"/>
      <c r="T206" s="188"/>
      <c r="U206" s="175"/>
      <c r="V206" s="198"/>
      <c r="W206" s="195"/>
      <c r="X206" s="202"/>
      <c r="Y206" s="195"/>
      <c r="AA206" s="175"/>
      <c r="AB206" s="176">
        <v>3</v>
      </c>
      <c r="AC206" s="176" t="s">
        <v>698</v>
      </c>
      <c r="AD206" s="176" t="s">
        <v>478</v>
      </c>
      <c r="AE206" s="176" t="s">
        <v>477</v>
      </c>
      <c r="AF206" s="176" t="s">
        <v>478</v>
      </c>
    </row>
    <row r="207" spans="1:32" x14ac:dyDescent="0.3">
      <c r="A207" s="196" t="s">
        <v>479</v>
      </c>
      <c r="B207" s="197" t="s">
        <v>480</v>
      </c>
      <c r="C207" s="216" t="s">
        <v>86</v>
      </c>
      <c r="D207" s="182" t="s">
        <v>86</v>
      </c>
      <c r="E207" s="183" t="s">
        <v>86</v>
      </c>
      <c r="F207" s="188">
        <v>0.05</v>
      </c>
      <c r="G207" s="193">
        <v>13.55</v>
      </c>
      <c r="H207" s="186">
        <v>13.600000000000001</v>
      </c>
      <c r="I207" s="199"/>
      <c r="J207" s="188"/>
      <c r="K207" s="175"/>
      <c r="L207" s="188">
        <v>0.05</v>
      </c>
      <c r="M207" s="201">
        <v>13.5</v>
      </c>
      <c r="N207" s="188">
        <v>0.05</v>
      </c>
      <c r="O207" s="188">
        <v>13.600000000000001</v>
      </c>
      <c r="P207" s="175"/>
      <c r="Q207" s="199"/>
      <c r="R207" s="193"/>
      <c r="S207" s="199"/>
      <c r="T207" s="188"/>
      <c r="U207" s="175"/>
      <c r="V207" s="198"/>
      <c r="W207" s="195"/>
      <c r="X207" s="202"/>
      <c r="Y207" s="195"/>
      <c r="AA207" s="175"/>
      <c r="AB207" s="176">
        <v>3</v>
      </c>
      <c r="AC207" s="176" t="s">
        <v>698</v>
      </c>
      <c r="AD207" s="176" t="s">
        <v>480</v>
      </c>
      <c r="AE207" s="176" t="s">
        <v>479</v>
      </c>
      <c r="AF207" s="176" t="s">
        <v>480</v>
      </c>
    </row>
    <row r="208" spans="1:32" x14ac:dyDescent="0.3">
      <c r="A208" s="196" t="s">
        <v>481</v>
      </c>
      <c r="B208" s="197" t="s">
        <v>482</v>
      </c>
      <c r="C208" s="216" t="s">
        <v>86</v>
      </c>
      <c r="D208" s="182" t="s">
        <v>86</v>
      </c>
      <c r="E208" s="183" t="s">
        <v>86</v>
      </c>
      <c r="F208" s="188">
        <v>0.05</v>
      </c>
      <c r="G208" s="193">
        <v>13.55</v>
      </c>
      <c r="H208" s="186">
        <v>13.600000000000001</v>
      </c>
      <c r="I208" s="199"/>
      <c r="J208" s="188"/>
      <c r="K208" s="175"/>
      <c r="L208" s="188">
        <v>0.05</v>
      </c>
      <c r="M208" s="201">
        <v>13.5</v>
      </c>
      <c r="N208" s="188">
        <v>0.05</v>
      </c>
      <c r="O208" s="188">
        <v>13.600000000000001</v>
      </c>
      <c r="P208" s="175"/>
      <c r="Q208" s="199"/>
      <c r="R208" s="193"/>
      <c r="S208" s="199"/>
      <c r="T208" s="188"/>
      <c r="U208" s="175"/>
      <c r="V208" s="198"/>
      <c r="W208" s="195"/>
      <c r="X208" s="202"/>
      <c r="Y208" s="195"/>
      <c r="AA208" s="175"/>
      <c r="AB208" s="176">
        <v>3</v>
      </c>
      <c r="AC208" s="176" t="s">
        <v>698</v>
      </c>
      <c r="AD208" s="176" t="s">
        <v>482</v>
      </c>
      <c r="AE208" s="176" t="s">
        <v>481</v>
      </c>
      <c r="AF208" s="176" t="s">
        <v>482</v>
      </c>
    </row>
    <row r="209" spans="1:32" x14ac:dyDescent="0.3">
      <c r="A209" s="196" t="s">
        <v>483</v>
      </c>
      <c r="B209" s="197" t="s">
        <v>484</v>
      </c>
      <c r="C209" s="216" t="s">
        <v>86</v>
      </c>
      <c r="D209" s="182" t="s">
        <v>86</v>
      </c>
      <c r="E209" s="183" t="s">
        <v>86</v>
      </c>
      <c r="F209" s="188">
        <v>0.05</v>
      </c>
      <c r="G209" s="193">
        <v>13.55</v>
      </c>
      <c r="H209" s="186">
        <v>13.600000000000001</v>
      </c>
      <c r="I209" s="199"/>
      <c r="J209" s="188"/>
      <c r="K209" s="175"/>
      <c r="L209" s="188">
        <v>0.05</v>
      </c>
      <c r="M209" s="201">
        <v>13.5</v>
      </c>
      <c r="N209" s="188">
        <v>0.05</v>
      </c>
      <c r="O209" s="188">
        <v>13.600000000000001</v>
      </c>
      <c r="P209" s="175"/>
      <c r="Q209" s="199"/>
      <c r="R209" s="193"/>
      <c r="S209" s="199"/>
      <c r="T209" s="188"/>
      <c r="U209" s="175"/>
      <c r="V209" s="198"/>
      <c r="W209" s="195"/>
      <c r="X209" s="202"/>
      <c r="Y209" s="195"/>
      <c r="AA209" s="175"/>
      <c r="AB209" s="176">
        <v>3</v>
      </c>
      <c r="AC209" s="176" t="s">
        <v>698</v>
      </c>
      <c r="AD209" s="176" t="s">
        <v>699</v>
      </c>
      <c r="AE209" s="176" t="s">
        <v>483</v>
      </c>
      <c r="AF209" s="176" t="s">
        <v>484</v>
      </c>
    </row>
    <row r="210" spans="1:32" x14ac:dyDescent="0.3">
      <c r="A210" s="196" t="s">
        <v>485</v>
      </c>
      <c r="B210" s="197" t="s">
        <v>486</v>
      </c>
      <c r="C210" s="216" t="s">
        <v>86</v>
      </c>
      <c r="D210" s="182" t="s">
        <v>86</v>
      </c>
      <c r="E210" s="183" t="s">
        <v>86</v>
      </c>
      <c r="F210" s="188">
        <v>0.05</v>
      </c>
      <c r="G210" s="193">
        <v>13.55</v>
      </c>
      <c r="H210" s="186">
        <v>13.600000000000001</v>
      </c>
      <c r="I210" s="199"/>
      <c r="J210" s="188"/>
      <c r="K210" s="175"/>
      <c r="L210" s="188">
        <v>0.05</v>
      </c>
      <c r="M210" s="201">
        <v>13.5</v>
      </c>
      <c r="N210" s="188">
        <v>0.05</v>
      </c>
      <c r="O210" s="188">
        <v>13.600000000000001</v>
      </c>
      <c r="P210" s="175"/>
      <c r="Q210" s="199"/>
      <c r="R210" s="193"/>
      <c r="S210" s="199"/>
      <c r="T210" s="188"/>
      <c r="U210" s="175"/>
      <c r="V210" s="198"/>
      <c r="W210" s="195"/>
      <c r="X210" s="202"/>
      <c r="Y210" s="195"/>
      <c r="AA210" s="175"/>
      <c r="AB210" s="176">
        <v>3</v>
      </c>
      <c r="AC210" s="176" t="s">
        <v>698</v>
      </c>
      <c r="AD210" s="176" t="s">
        <v>699</v>
      </c>
      <c r="AE210" s="176" t="s">
        <v>485</v>
      </c>
      <c r="AF210" s="176" t="s">
        <v>486</v>
      </c>
    </row>
    <row r="211" spans="1:32" x14ac:dyDescent="0.3">
      <c r="A211" s="196" t="s">
        <v>487</v>
      </c>
      <c r="B211" s="197" t="s">
        <v>488</v>
      </c>
      <c r="C211" s="216" t="s">
        <v>86</v>
      </c>
      <c r="D211" s="182" t="s">
        <v>86</v>
      </c>
      <c r="E211" s="183" t="s">
        <v>86</v>
      </c>
      <c r="F211" s="188">
        <v>0.05</v>
      </c>
      <c r="G211" s="193">
        <v>13.55</v>
      </c>
      <c r="H211" s="186">
        <v>13.600000000000001</v>
      </c>
      <c r="I211" s="199"/>
      <c r="J211" s="188"/>
      <c r="K211" s="175"/>
      <c r="L211" s="188">
        <v>0.05</v>
      </c>
      <c r="M211" s="201">
        <v>13.5</v>
      </c>
      <c r="N211" s="188">
        <v>0.05</v>
      </c>
      <c r="O211" s="188">
        <v>13.600000000000001</v>
      </c>
      <c r="P211" s="175"/>
      <c r="Q211" s="199"/>
      <c r="R211" s="193"/>
      <c r="S211" s="199"/>
      <c r="T211" s="188"/>
      <c r="U211" s="175"/>
      <c r="V211" s="198"/>
      <c r="W211" s="195"/>
      <c r="X211" s="202"/>
      <c r="Y211" s="195"/>
      <c r="AA211" s="175"/>
      <c r="AB211" s="176">
        <v>3</v>
      </c>
      <c r="AC211" s="176" t="s">
        <v>698</v>
      </c>
      <c r="AD211" s="176" t="s">
        <v>699</v>
      </c>
      <c r="AE211" s="176" t="s">
        <v>487</v>
      </c>
      <c r="AF211" s="176" t="s">
        <v>488</v>
      </c>
    </row>
    <row r="212" spans="1:32" x14ac:dyDescent="0.3">
      <c r="A212" s="196" t="s">
        <v>489</v>
      </c>
      <c r="B212" s="197" t="s">
        <v>490</v>
      </c>
      <c r="C212" s="216" t="s">
        <v>86</v>
      </c>
      <c r="D212" s="182" t="s">
        <v>86</v>
      </c>
      <c r="E212" s="183" t="s">
        <v>86</v>
      </c>
      <c r="F212" s="188">
        <v>0.05</v>
      </c>
      <c r="G212" s="193">
        <v>13.55</v>
      </c>
      <c r="H212" s="186">
        <v>13.600000000000001</v>
      </c>
      <c r="I212" s="199"/>
      <c r="J212" s="188"/>
      <c r="K212" s="175"/>
      <c r="L212" s="188">
        <v>0.05</v>
      </c>
      <c r="M212" s="201">
        <v>13.5</v>
      </c>
      <c r="N212" s="188">
        <v>0.05</v>
      </c>
      <c r="O212" s="188">
        <v>13.600000000000001</v>
      </c>
      <c r="P212" s="175"/>
      <c r="Q212" s="199"/>
      <c r="R212" s="193"/>
      <c r="S212" s="199"/>
      <c r="T212" s="188"/>
      <c r="U212" s="175"/>
      <c r="V212" s="198"/>
      <c r="W212" s="195"/>
      <c r="X212" s="202"/>
      <c r="Y212" s="195"/>
      <c r="AA212" s="175"/>
      <c r="AB212" s="176">
        <v>3</v>
      </c>
      <c r="AC212" s="176" t="s">
        <v>698</v>
      </c>
      <c r="AD212" s="176" t="s">
        <v>699</v>
      </c>
      <c r="AE212" s="176" t="s">
        <v>489</v>
      </c>
      <c r="AF212" s="176" t="s">
        <v>490</v>
      </c>
    </row>
    <row r="213" spans="1:32" x14ac:dyDescent="0.3">
      <c r="A213" s="196" t="s">
        <v>491</v>
      </c>
      <c r="B213" s="197" t="s">
        <v>492</v>
      </c>
      <c r="C213" s="216" t="s">
        <v>86</v>
      </c>
      <c r="D213" s="182" t="s">
        <v>86</v>
      </c>
      <c r="E213" s="183" t="s">
        <v>86</v>
      </c>
      <c r="F213" s="188">
        <v>0.05</v>
      </c>
      <c r="G213" s="193">
        <v>13.55</v>
      </c>
      <c r="H213" s="186">
        <v>13.600000000000001</v>
      </c>
      <c r="I213" s="199"/>
      <c r="J213" s="188"/>
      <c r="K213" s="175"/>
      <c r="L213" s="188">
        <v>0.05</v>
      </c>
      <c r="M213" s="201">
        <v>13.5</v>
      </c>
      <c r="N213" s="188">
        <v>0.05</v>
      </c>
      <c r="O213" s="188">
        <v>13.600000000000001</v>
      </c>
      <c r="P213" s="175"/>
      <c r="Q213" s="199"/>
      <c r="R213" s="193"/>
      <c r="S213" s="199"/>
      <c r="T213" s="188"/>
      <c r="U213" s="175"/>
      <c r="V213" s="198"/>
      <c r="W213" s="195"/>
      <c r="X213" s="202"/>
      <c r="Y213" s="195"/>
      <c r="AA213" s="175"/>
      <c r="AB213" s="176">
        <v>3</v>
      </c>
      <c r="AC213" s="176" t="s">
        <v>698</v>
      </c>
      <c r="AD213" s="176" t="s">
        <v>699</v>
      </c>
      <c r="AE213" s="176" t="s">
        <v>491</v>
      </c>
      <c r="AF213" s="176" t="s">
        <v>492</v>
      </c>
    </row>
    <row r="214" spans="1:32" x14ac:dyDescent="0.3">
      <c r="A214" s="196" t="s">
        <v>493</v>
      </c>
      <c r="B214" s="197" t="s">
        <v>494</v>
      </c>
      <c r="C214" s="216" t="s">
        <v>86</v>
      </c>
      <c r="D214" s="182" t="s">
        <v>86</v>
      </c>
      <c r="E214" s="183" t="s">
        <v>86</v>
      </c>
      <c r="F214" s="188">
        <v>0.05</v>
      </c>
      <c r="G214" s="193">
        <v>13.55</v>
      </c>
      <c r="H214" s="186">
        <v>13.600000000000001</v>
      </c>
      <c r="I214" s="199"/>
      <c r="J214" s="188"/>
      <c r="K214" s="175"/>
      <c r="L214" s="188">
        <v>0.05</v>
      </c>
      <c r="M214" s="201">
        <v>13.5</v>
      </c>
      <c r="N214" s="188">
        <v>0.05</v>
      </c>
      <c r="O214" s="188">
        <v>13.600000000000001</v>
      </c>
      <c r="P214" s="175"/>
      <c r="Q214" s="199"/>
      <c r="R214" s="193"/>
      <c r="S214" s="199"/>
      <c r="T214" s="188"/>
      <c r="U214" s="175"/>
      <c r="V214" s="198"/>
      <c r="W214" s="195"/>
      <c r="X214" s="202"/>
      <c r="Y214" s="195"/>
      <c r="AA214" s="175"/>
      <c r="AB214" s="176">
        <v>3</v>
      </c>
      <c r="AC214" s="176" t="s">
        <v>698</v>
      </c>
      <c r="AD214" s="176" t="s">
        <v>699</v>
      </c>
      <c r="AE214" s="176" t="s">
        <v>493</v>
      </c>
      <c r="AF214" s="176" t="s">
        <v>494</v>
      </c>
    </row>
    <row r="215" spans="1:32" x14ac:dyDescent="0.3">
      <c r="A215" s="196" t="s">
        <v>495</v>
      </c>
      <c r="B215" s="197" t="s">
        <v>496</v>
      </c>
      <c r="C215" s="216" t="s">
        <v>86</v>
      </c>
      <c r="D215" s="182" t="s">
        <v>86</v>
      </c>
      <c r="E215" s="183" t="s">
        <v>86</v>
      </c>
      <c r="F215" s="188">
        <v>0.05</v>
      </c>
      <c r="G215" s="193">
        <v>13.55</v>
      </c>
      <c r="H215" s="186">
        <v>13.600000000000001</v>
      </c>
      <c r="I215" s="199"/>
      <c r="J215" s="188"/>
      <c r="K215" s="175"/>
      <c r="L215" s="188">
        <v>0.05</v>
      </c>
      <c r="M215" s="201">
        <v>13.5</v>
      </c>
      <c r="N215" s="188">
        <v>0.05</v>
      </c>
      <c r="O215" s="188">
        <v>13.600000000000001</v>
      </c>
      <c r="P215" s="175"/>
      <c r="Q215" s="199"/>
      <c r="R215" s="193"/>
      <c r="S215" s="199"/>
      <c r="T215" s="188"/>
      <c r="U215" s="175"/>
      <c r="V215" s="198"/>
      <c r="W215" s="195"/>
      <c r="X215" s="202"/>
      <c r="Y215" s="195"/>
      <c r="AA215" s="175"/>
      <c r="AB215" s="176">
        <v>3</v>
      </c>
      <c r="AC215" s="176" t="s">
        <v>698</v>
      </c>
      <c r="AD215" s="176" t="s">
        <v>699</v>
      </c>
      <c r="AE215" s="176" t="s">
        <v>495</v>
      </c>
      <c r="AF215" s="176" t="s">
        <v>496</v>
      </c>
    </row>
    <row r="216" spans="1:32" x14ac:dyDescent="0.3">
      <c r="A216" s="196" t="s">
        <v>497</v>
      </c>
      <c r="B216" s="197" t="s">
        <v>498</v>
      </c>
      <c r="C216" s="216" t="s">
        <v>86</v>
      </c>
      <c r="D216" s="182" t="s">
        <v>86</v>
      </c>
      <c r="E216" s="183" t="s">
        <v>86</v>
      </c>
      <c r="F216" s="188">
        <v>0.05</v>
      </c>
      <c r="G216" s="193">
        <v>13.55</v>
      </c>
      <c r="H216" s="186">
        <v>13.600000000000001</v>
      </c>
      <c r="I216" s="199"/>
      <c r="J216" s="188"/>
      <c r="K216" s="175"/>
      <c r="L216" s="188">
        <v>0.05</v>
      </c>
      <c r="M216" s="201">
        <v>13.5</v>
      </c>
      <c r="N216" s="188">
        <v>0.05</v>
      </c>
      <c r="O216" s="188">
        <v>13.600000000000001</v>
      </c>
      <c r="P216" s="175"/>
      <c r="Q216" s="199"/>
      <c r="R216" s="193"/>
      <c r="S216" s="199"/>
      <c r="T216" s="188"/>
      <c r="U216" s="175"/>
      <c r="V216" s="198"/>
      <c r="W216" s="195"/>
      <c r="X216" s="202"/>
      <c r="Y216" s="195"/>
      <c r="AA216" s="175"/>
      <c r="AB216" s="176">
        <v>3</v>
      </c>
      <c r="AC216" s="176" t="s">
        <v>698</v>
      </c>
      <c r="AD216" s="176" t="s">
        <v>699</v>
      </c>
      <c r="AE216" s="176" t="s">
        <v>497</v>
      </c>
      <c r="AF216" s="176" t="s">
        <v>498</v>
      </c>
    </row>
    <row r="217" spans="1:32" x14ac:dyDescent="0.3">
      <c r="A217" s="196" t="s">
        <v>499</v>
      </c>
      <c r="B217" s="197" t="s">
        <v>500</v>
      </c>
      <c r="C217" s="216" t="s">
        <v>86</v>
      </c>
      <c r="D217" s="182" t="s">
        <v>86</v>
      </c>
      <c r="E217" s="183" t="s">
        <v>86</v>
      </c>
      <c r="F217" s="188">
        <v>0.05</v>
      </c>
      <c r="G217" s="193">
        <v>13.55</v>
      </c>
      <c r="H217" s="186">
        <v>13.600000000000001</v>
      </c>
      <c r="I217" s="199"/>
      <c r="J217" s="188"/>
      <c r="K217" s="175"/>
      <c r="L217" s="188">
        <v>0.05</v>
      </c>
      <c r="M217" s="201">
        <v>13.5</v>
      </c>
      <c r="N217" s="188">
        <v>0.05</v>
      </c>
      <c r="O217" s="188">
        <v>13.600000000000001</v>
      </c>
      <c r="P217" s="175"/>
      <c r="Q217" s="199"/>
      <c r="R217" s="193"/>
      <c r="S217" s="199"/>
      <c r="T217" s="188"/>
      <c r="U217" s="175"/>
      <c r="V217" s="198"/>
      <c r="W217" s="195"/>
      <c r="X217" s="202"/>
      <c r="Y217" s="195"/>
      <c r="AA217" s="175"/>
      <c r="AB217" s="176">
        <v>3</v>
      </c>
      <c r="AC217" s="176" t="s">
        <v>698</v>
      </c>
      <c r="AD217" s="176" t="s">
        <v>699</v>
      </c>
      <c r="AE217" s="176" t="s">
        <v>499</v>
      </c>
      <c r="AF217" s="176" t="s">
        <v>500</v>
      </c>
    </row>
    <row r="218" spans="1:32" x14ac:dyDescent="0.3">
      <c r="A218" s="207" t="s">
        <v>63</v>
      </c>
      <c r="B218" s="208" t="s">
        <v>64</v>
      </c>
      <c r="C218" s="217" t="s">
        <v>86</v>
      </c>
      <c r="D218" s="210" t="s">
        <v>86</v>
      </c>
      <c r="E218" s="211" t="s">
        <v>86</v>
      </c>
      <c r="F218" s="188">
        <v>0.05</v>
      </c>
      <c r="G218" s="193">
        <v>1.6355000000000002</v>
      </c>
      <c r="H218" s="186">
        <v>1.6855000000000002</v>
      </c>
      <c r="I218" s="199"/>
      <c r="J218" s="188"/>
      <c r="K218" s="175"/>
      <c r="L218" s="188">
        <v>0.05</v>
      </c>
      <c r="M218" s="198">
        <v>1.5855000000000001</v>
      </c>
      <c r="N218" s="212">
        <v>0.05</v>
      </c>
      <c r="O218" s="188">
        <v>1.6855000000000002</v>
      </c>
      <c r="P218" s="175"/>
      <c r="Q218" s="199"/>
      <c r="R218" s="193"/>
      <c r="S218" s="199"/>
      <c r="T218" s="188"/>
      <c r="U218" s="175"/>
      <c r="V218" s="213"/>
      <c r="W218" s="214"/>
      <c r="X218" s="214"/>
      <c r="Y218" s="214"/>
      <c r="Z218" s="189"/>
      <c r="AA218" s="175"/>
      <c r="AB218" s="215">
        <v>9</v>
      </c>
      <c r="AC218" s="215" t="s">
        <v>710</v>
      </c>
      <c r="AD218" s="215" t="s">
        <v>178</v>
      </c>
      <c r="AE218" s="215" t="s">
        <v>63</v>
      </c>
      <c r="AF218" s="215" t="s">
        <v>64</v>
      </c>
    </row>
    <row r="219" spans="1:32" x14ac:dyDescent="0.3">
      <c r="A219" s="196" t="s">
        <v>509</v>
      </c>
      <c r="B219" s="197" t="s">
        <v>510</v>
      </c>
      <c r="C219" s="216" t="s">
        <v>86</v>
      </c>
      <c r="D219" s="182" t="s">
        <v>86</v>
      </c>
      <c r="E219" s="183" t="s">
        <v>86</v>
      </c>
      <c r="F219" s="188">
        <v>0.05</v>
      </c>
      <c r="G219" s="193">
        <v>2.0799999999999996</v>
      </c>
      <c r="H219" s="186">
        <v>2.1299999999999994</v>
      </c>
      <c r="I219" s="199"/>
      <c r="J219" s="188"/>
      <c r="K219" s="175"/>
      <c r="L219" s="188">
        <v>0.05</v>
      </c>
      <c r="M219" s="198">
        <v>2.0299999999999998</v>
      </c>
      <c r="N219" s="188">
        <v>0.05</v>
      </c>
      <c r="O219" s="188">
        <v>2.1299999999999994</v>
      </c>
      <c r="P219" s="175"/>
      <c r="Q219" s="199"/>
      <c r="R219" s="193"/>
      <c r="S219" s="199"/>
      <c r="T219" s="188"/>
      <c r="U219" s="175"/>
      <c r="V219" s="199"/>
      <c r="W219" s="195"/>
      <c r="X219" s="195"/>
      <c r="Y219" s="195"/>
      <c r="AA219" s="175"/>
      <c r="AB219" s="176">
        <v>9</v>
      </c>
      <c r="AC219" s="176" t="s">
        <v>710</v>
      </c>
      <c r="AD219" s="176" t="s">
        <v>178</v>
      </c>
      <c r="AE219" s="176" t="s">
        <v>509</v>
      </c>
      <c r="AF219" s="176" t="s">
        <v>510</v>
      </c>
    </row>
    <row r="220" spans="1:32" x14ac:dyDescent="0.3">
      <c r="A220" s="196" t="s">
        <v>511</v>
      </c>
      <c r="B220" s="197" t="s">
        <v>512</v>
      </c>
      <c r="C220" s="216" t="s">
        <v>86</v>
      </c>
      <c r="D220" s="182" t="s">
        <v>86</v>
      </c>
      <c r="E220" s="183" t="s">
        <v>86</v>
      </c>
      <c r="F220" s="188">
        <v>0.05</v>
      </c>
      <c r="G220" s="193">
        <v>2.0799999999999996</v>
      </c>
      <c r="H220" s="186">
        <v>2.1299999999999994</v>
      </c>
      <c r="I220" s="199"/>
      <c r="J220" s="188"/>
      <c r="K220" s="175"/>
      <c r="L220" s="188">
        <v>0.05</v>
      </c>
      <c r="M220" s="198">
        <v>2.0299999999999998</v>
      </c>
      <c r="N220" s="188">
        <v>0.05</v>
      </c>
      <c r="O220" s="188">
        <v>2.1299999999999994</v>
      </c>
      <c r="P220" s="175"/>
      <c r="Q220" s="199"/>
      <c r="R220" s="193"/>
      <c r="S220" s="199"/>
      <c r="T220" s="188"/>
      <c r="U220" s="175"/>
      <c r="V220" s="199"/>
      <c r="W220" s="195"/>
      <c r="X220" s="195"/>
      <c r="Y220" s="195"/>
      <c r="AA220" s="175"/>
      <c r="AB220" s="176">
        <v>9</v>
      </c>
      <c r="AC220" s="176" t="s">
        <v>710</v>
      </c>
      <c r="AD220" s="176" t="s">
        <v>512</v>
      </c>
      <c r="AE220" s="176" t="s">
        <v>511</v>
      </c>
      <c r="AF220" s="176" t="s">
        <v>512</v>
      </c>
    </row>
    <row r="221" spans="1:32" x14ac:dyDescent="0.3">
      <c r="A221" s="196" t="s">
        <v>513</v>
      </c>
      <c r="B221" s="197" t="s">
        <v>514</v>
      </c>
      <c r="C221" s="216" t="s">
        <v>86</v>
      </c>
      <c r="D221" s="182" t="s">
        <v>86</v>
      </c>
      <c r="E221" s="183" t="s">
        <v>86</v>
      </c>
      <c r="F221" s="188">
        <v>0.05</v>
      </c>
      <c r="G221" s="193">
        <v>1.04</v>
      </c>
      <c r="H221" s="186">
        <v>1.0900000000000001</v>
      </c>
      <c r="I221" s="199"/>
      <c r="J221" s="188"/>
      <c r="K221" s="175"/>
      <c r="L221" s="188">
        <v>0.05</v>
      </c>
      <c r="M221" s="198">
        <v>0.99</v>
      </c>
      <c r="N221" s="188">
        <v>0.05</v>
      </c>
      <c r="O221" s="188">
        <v>1.0900000000000001</v>
      </c>
      <c r="P221" s="175"/>
      <c r="Q221" s="199"/>
      <c r="R221" s="193"/>
      <c r="S221" s="199"/>
      <c r="T221" s="188"/>
      <c r="U221" s="175"/>
      <c r="V221" s="199"/>
      <c r="W221" s="195"/>
      <c r="X221" s="195"/>
      <c r="Y221" s="195"/>
      <c r="AA221" s="175"/>
      <c r="AB221" s="176">
        <v>9</v>
      </c>
      <c r="AC221" s="176" t="s">
        <v>710</v>
      </c>
      <c r="AD221" s="176" t="s">
        <v>723</v>
      </c>
      <c r="AE221" s="176" t="s">
        <v>513</v>
      </c>
      <c r="AF221" s="176" t="s">
        <v>514</v>
      </c>
    </row>
    <row r="222" spans="1:32" x14ac:dyDescent="0.3">
      <c r="A222" s="196" t="s">
        <v>515</v>
      </c>
      <c r="B222" s="197" t="s">
        <v>516</v>
      </c>
      <c r="C222" s="216" t="s">
        <v>86</v>
      </c>
      <c r="D222" s="182" t="s">
        <v>86</v>
      </c>
      <c r="E222" s="183" t="s">
        <v>86</v>
      </c>
      <c r="F222" s="188">
        <v>0.05</v>
      </c>
      <c r="G222" s="193">
        <v>1.04</v>
      </c>
      <c r="H222" s="186">
        <v>1.0900000000000001</v>
      </c>
      <c r="I222" s="199"/>
      <c r="J222" s="188"/>
      <c r="K222" s="175"/>
      <c r="L222" s="188">
        <v>0.05</v>
      </c>
      <c r="M222" s="198">
        <v>0.99</v>
      </c>
      <c r="N222" s="188">
        <v>0.05</v>
      </c>
      <c r="O222" s="188">
        <v>1.0900000000000001</v>
      </c>
      <c r="P222" s="175"/>
      <c r="Q222" s="199"/>
      <c r="R222" s="193"/>
      <c r="S222" s="199"/>
      <c r="T222" s="188"/>
      <c r="U222" s="175"/>
      <c r="V222" s="199"/>
      <c r="W222" s="195"/>
      <c r="X222" s="195"/>
      <c r="Y222" s="195"/>
      <c r="AA222" s="175"/>
      <c r="AB222" s="176">
        <v>9</v>
      </c>
      <c r="AC222" s="176" t="s">
        <v>710</v>
      </c>
      <c r="AD222" s="176" t="s">
        <v>516</v>
      </c>
      <c r="AE222" s="176" t="s">
        <v>515</v>
      </c>
      <c r="AF222" s="176" t="s">
        <v>516</v>
      </c>
    </row>
    <row r="223" spans="1:32" x14ac:dyDescent="0.3">
      <c r="A223" s="196" t="s">
        <v>517</v>
      </c>
      <c r="B223" s="197" t="s">
        <v>518</v>
      </c>
      <c r="C223" s="216" t="s">
        <v>86</v>
      </c>
      <c r="D223" s="182" t="s">
        <v>86</v>
      </c>
      <c r="E223" s="183" t="s">
        <v>86</v>
      </c>
      <c r="F223" s="188">
        <v>0.05</v>
      </c>
      <c r="G223" s="193">
        <v>1.04</v>
      </c>
      <c r="H223" s="186">
        <v>1.0900000000000001</v>
      </c>
      <c r="I223" s="199"/>
      <c r="J223" s="188"/>
      <c r="K223" s="175"/>
      <c r="L223" s="188">
        <v>0.05</v>
      </c>
      <c r="M223" s="198">
        <v>0.99</v>
      </c>
      <c r="N223" s="188">
        <v>0.05</v>
      </c>
      <c r="O223" s="188">
        <v>1.0900000000000001</v>
      </c>
      <c r="P223" s="175"/>
      <c r="Q223" s="199"/>
      <c r="R223" s="193"/>
      <c r="S223" s="199"/>
      <c r="T223" s="188"/>
      <c r="U223" s="175"/>
      <c r="V223" s="199"/>
      <c r="W223" s="195"/>
      <c r="X223" s="195"/>
      <c r="Y223" s="195"/>
      <c r="AA223" s="175"/>
      <c r="AB223" s="176">
        <v>9</v>
      </c>
      <c r="AC223" s="176" t="s">
        <v>710</v>
      </c>
      <c r="AD223" s="176" t="s">
        <v>518</v>
      </c>
      <c r="AE223" s="176" t="s">
        <v>517</v>
      </c>
      <c r="AF223" s="176" t="s">
        <v>518</v>
      </c>
    </row>
    <row r="224" spans="1:32" x14ac:dyDescent="0.3">
      <c r="A224" s="196" t="s">
        <v>79</v>
      </c>
      <c r="B224" s="197" t="s">
        <v>80</v>
      </c>
      <c r="C224" s="216" t="s">
        <v>86</v>
      </c>
      <c r="D224" s="182" t="s">
        <v>86</v>
      </c>
      <c r="E224" s="183" t="s">
        <v>83</v>
      </c>
      <c r="F224" s="188">
        <v>0.05</v>
      </c>
      <c r="G224" s="193">
        <v>1.9715000000000003</v>
      </c>
      <c r="H224" s="186">
        <v>2.0215000000000001</v>
      </c>
      <c r="I224" s="199"/>
      <c r="J224" s="188">
        <v>0.75</v>
      </c>
      <c r="K224" s="175"/>
      <c r="L224" s="188">
        <v>0.05</v>
      </c>
      <c r="M224" s="198">
        <v>1.9215000000000002</v>
      </c>
      <c r="N224" s="188">
        <v>0.05</v>
      </c>
      <c r="O224" s="188">
        <v>2.0215000000000001</v>
      </c>
      <c r="P224" s="175"/>
      <c r="Q224" s="199"/>
      <c r="R224" s="193">
        <v>0.7</v>
      </c>
      <c r="S224" s="193">
        <v>0.05</v>
      </c>
      <c r="T224" s="188">
        <v>0.75</v>
      </c>
      <c r="U224" s="175"/>
      <c r="V224" s="199"/>
      <c r="W224" s="195"/>
      <c r="X224" s="195"/>
      <c r="Y224" s="195"/>
      <c r="Z224" s="189"/>
      <c r="AA224" s="175"/>
      <c r="AB224" s="176">
        <v>9</v>
      </c>
      <c r="AC224" s="176" t="s">
        <v>710</v>
      </c>
      <c r="AD224" s="176" t="s">
        <v>732</v>
      </c>
      <c r="AE224" s="176" t="s">
        <v>79</v>
      </c>
      <c r="AF224" s="176" t="s">
        <v>80</v>
      </c>
    </row>
    <row r="225" spans="1:32" x14ac:dyDescent="0.3">
      <c r="A225" s="196" t="s">
        <v>149</v>
      </c>
      <c r="B225" s="197" t="s">
        <v>150</v>
      </c>
      <c r="C225" s="219" t="s">
        <v>86</v>
      </c>
      <c r="D225" s="182" t="s">
        <v>86</v>
      </c>
      <c r="E225" s="205" t="s">
        <v>86</v>
      </c>
      <c r="F225" s="188">
        <v>0.05</v>
      </c>
      <c r="G225" s="193">
        <v>11.55</v>
      </c>
      <c r="H225" s="186">
        <v>11.600000000000001</v>
      </c>
      <c r="I225" s="199"/>
      <c r="J225" s="188"/>
      <c r="K225" s="175"/>
      <c r="L225" s="188">
        <v>0.05</v>
      </c>
      <c r="M225" s="201">
        <v>11.5</v>
      </c>
      <c r="N225" s="188">
        <v>0.05</v>
      </c>
      <c r="O225" s="188">
        <v>11.600000000000001</v>
      </c>
      <c r="P225" s="175"/>
      <c r="Q225" s="199"/>
      <c r="R225" s="201"/>
      <c r="S225" s="198"/>
      <c r="T225" s="188"/>
      <c r="U225" s="175"/>
      <c r="V225" s="201"/>
      <c r="W225" s="201"/>
      <c r="X225" s="201"/>
      <c r="Y225" s="201"/>
      <c r="Z225" s="189"/>
      <c r="AA225" s="175"/>
      <c r="AB225" s="176">
        <v>3</v>
      </c>
      <c r="AC225" s="176" t="s">
        <v>698</v>
      </c>
      <c r="AD225" s="176" t="s">
        <v>706</v>
      </c>
      <c r="AE225" s="176" t="s">
        <v>149</v>
      </c>
      <c r="AF225" s="176" t="s">
        <v>150</v>
      </c>
    </row>
    <row r="226" spans="1:32" x14ac:dyDescent="0.3">
      <c r="A226" s="196" t="s">
        <v>151</v>
      </c>
      <c r="B226" s="197" t="s">
        <v>152</v>
      </c>
      <c r="C226" s="219" t="s">
        <v>86</v>
      </c>
      <c r="D226" s="182" t="s">
        <v>86</v>
      </c>
      <c r="E226" s="205" t="s">
        <v>86</v>
      </c>
      <c r="F226" s="188">
        <v>0.05</v>
      </c>
      <c r="G226" s="193">
        <v>11.55</v>
      </c>
      <c r="H226" s="186">
        <v>11.600000000000001</v>
      </c>
      <c r="I226" s="199"/>
      <c r="J226" s="188"/>
      <c r="K226" s="175"/>
      <c r="L226" s="188">
        <v>0.05</v>
      </c>
      <c r="M226" s="201">
        <v>11.5</v>
      </c>
      <c r="N226" s="188">
        <v>0.05</v>
      </c>
      <c r="O226" s="188">
        <v>11.600000000000001</v>
      </c>
      <c r="P226" s="175"/>
      <c r="Q226" s="199"/>
      <c r="R226" s="201"/>
      <c r="S226" s="198"/>
      <c r="T226" s="188"/>
      <c r="U226" s="175"/>
      <c r="V226" s="201"/>
      <c r="W226" s="201"/>
      <c r="X226" s="201"/>
      <c r="Y226" s="201"/>
      <c r="Z226" s="189"/>
      <c r="AA226" s="175"/>
      <c r="AB226" s="176">
        <v>3</v>
      </c>
      <c r="AC226" s="176" t="s">
        <v>698</v>
      </c>
      <c r="AD226" s="176" t="s">
        <v>706</v>
      </c>
      <c r="AE226" s="176" t="s">
        <v>151</v>
      </c>
      <c r="AF226" s="176" t="s">
        <v>152</v>
      </c>
    </row>
    <row r="227" spans="1:32" x14ac:dyDescent="0.3">
      <c r="A227" s="196" t="s">
        <v>315</v>
      </c>
      <c r="B227" s="197" t="s">
        <v>316</v>
      </c>
      <c r="C227" s="216" t="s">
        <v>86</v>
      </c>
      <c r="D227" s="182" t="s">
        <v>86</v>
      </c>
      <c r="E227" s="205" t="s">
        <v>86</v>
      </c>
      <c r="F227" s="188">
        <v>0.05</v>
      </c>
      <c r="G227" s="193">
        <v>13.55</v>
      </c>
      <c r="H227" s="186">
        <v>13.600000000000001</v>
      </c>
      <c r="I227" s="199"/>
      <c r="J227" s="188"/>
      <c r="K227" s="175"/>
      <c r="L227" s="188">
        <v>0.05</v>
      </c>
      <c r="M227" s="201">
        <v>13.5</v>
      </c>
      <c r="N227" s="188">
        <v>0.05</v>
      </c>
      <c r="O227" s="188">
        <v>13.600000000000001</v>
      </c>
      <c r="P227" s="175"/>
      <c r="Q227" s="199"/>
      <c r="R227" s="201"/>
      <c r="S227" s="198"/>
      <c r="T227" s="188"/>
      <c r="U227" s="175"/>
      <c r="V227" s="199"/>
      <c r="W227" s="195"/>
      <c r="X227" s="195"/>
      <c r="Y227" s="195"/>
      <c r="AA227" s="175"/>
      <c r="AB227" s="176">
        <v>3</v>
      </c>
      <c r="AC227" s="176" t="s">
        <v>698</v>
      </c>
      <c r="AD227" s="176" t="s">
        <v>706</v>
      </c>
      <c r="AE227" s="176" t="s">
        <v>315</v>
      </c>
      <c r="AF227" s="176" t="s">
        <v>316</v>
      </c>
    </row>
    <row r="228" spans="1:32" x14ac:dyDescent="0.3">
      <c r="A228" s="196" t="s">
        <v>153</v>
      </c>
      <c r="B228" s="197" t="s">
        <v>154</v>
      </c>
      <c r="C228" s="219" t="s">
        <v>86</v>
      </c>
      <c r="D228" s="182" t="s">
        <v>86</v>
      </c>
      <c r="E228" s="205" t="s">
        <v>86</v>
      </c>
      <c r="F228" s="188">
        <v>0.05</v>
      </c>
      <c r="G228" s="193">
        <v>13.55</v>
      </c>
      <c r="H228" s="186">
        <v>13.600000000000001</v>
      </c>
      <c r="I228" s="199"/>
      <c r="J228" s="188"/>
      <c r="K228" s="175"/>
      <c r="L228" s="188">
        <v>0.05</v>
      </c>
      <c r="M228" s="201">
        <v>13.5</v>
      </c>
      <c r="N228" s="188">
        <v>0.05</v>
      </c>
      <c r="O228" s="188">
        <v>13.600000000000001</v>
      </c>
      <c r="P228" s="175"/>
      <c r="Q228" s="199"/>
      <c r="R228" s="201"/>
      <c r="S228" s="198"/>
      <c r="T228" s="188"/>
      <c r="U228" s="175"/>
      <c r="V228" s="201"/>
      <c r="W228" s="201"/>
      <c r="X228" s="201"/>
      <c r="Y228" s="201"/>
      <c r="Z228" s="189"/>
      <c r="AA228" s="175"/>
      <c r="AB228" s="176">
        <v>3</v>
      </c>
      <c r="AC228" s="176" t="s">
        <v>698</v>
      </c>
      <c r="AD228" s="176" t="s">
        <v>707</v>
      </c>
      <c r="AE228" s="176" t="s">
        <v>153</v>
      </c>
      <c r="AF228" s="176" t="s">
        <v>154</v>
      </c>
    </row>
    <row r="229" spans="1:32" x14ac:dyDescent="0.3">
      <c r="A229" s="196" t="s">
        <v>155</v>
      </c>
      <c r="B229" s="197" t="s">
        <v>156</v>
      </c>
      <c r="C229" s="219" t="s">
        <v>86</v>
      </c>
      <c r="D229" s="182" t="s">
        <v>86</v>
      </c>
      <c r="E229" s="205" t="s">
        <v>86</v>
      </c>
      <c r="F229" s="188">
        <v>0.05</v>
      </c>
      <c r="G229" s="193">
        <v>13.55</v>
      </c>
      <c r="H229" s="186">
        <v>13.600000000000001</v>
      </c>
      <c r="I229" s="199"/>
      <c r="J229" s="188"/>
      <c r="K229" s="175"/>
      <c r="L229" s="188">
        <v>0.05</v>
      </c>
      <c r="M229" s="201">
        <v>13.5</v>
      </c>
      <c r="N229" s="188">
        <v>0.05</v>
      </c>
      <c r="O229" s="188">
        <v>13.600000000000001</v>
      </c>
      <c r="P229" s="175"/>
      <c r="Q229" s="199"/>
      <c r="R229" s="201"/>
      <c r="S229" s="198"/>
      <c r="T229" s="188"/>
      <c r="U229" s="175"/>
      <c r="V229" s="201"/>
      <c r="W229" s="201"/>
      <c r="X229" s="201"/>
      <c r="Y229" s="201"/>
      <c r="Z229" s="189"/>
      <c r="AA229" s="175"/>
      <c r="AB229" s="176">
        <v>3</v>
      </c>
      <c r="AC229" s="176" t="s">
        <v>698</v>
      </c>
      <c r="AD229" s="176" t="s">
        <v>707</v>
      </c>
      <c r="AE229" s="176" t="s">
        <v>155</v>
      </c>
      <c r="AF229" s="176" t="s">
        <v>156</v>
      </c>
    </row>
    <row r="230" spans="1:32" x14ac:dyDescent="0.3">
      <c r="A230" s="196" t="s">
        <v>523</v>
      </c>
      <c r="B230" s="197" t="s">
        <v>524</v>
      </c>
      <c r="C230" s="216" t="s">
        <v>86</v>
      </c>
      <c r="D230" s="182" t="s">
        <v>86</v>
      </c>
      <c r="E230" s="183" t="s">
        <v>86</v>
      </c>
      <c r="F230" s="188">
        <v>0.05</v>
      </c>
      <c r="G230" s="193">
        <v>2.0869999999999997</v>
      </c>
      <c r="H230" s="186">
        <v>2.1369999999999996</v>
      </c>
      <c r="I230" s="199"/>
      <c r="J230" s="188"/>
      <c r="K230" s="175"/>
      <c r="L230" s="188">
        <v>0.05</v>
      </c>
      <c r="M230" s="198">
        <v>2.0369999999999999</v>
      </c>
      <c r="N230" s="188">
        <v>0.05</v>
      </c>
      <c r="O230" s="188">
        <v>2.1369999999999996</v>
      </c>
      <c r="P230" s="175"/>
      <c r="Q230" s="199"/>
      <c r="R230" s="199"/>
      <c r="S230" s="199"/>
      <c r="T230" s="188"/>
      <c r="U230" s="175"/>
      <c r="V230" s="199"/>
      <c r="W230" s="195"/>
      <c r="X230" s="195"/>
      <c r="Y230" s="195"/>
      <c r="AA230" s="175"/>
      <c r="AB230" s="176">
        <v>9</v>
      </c>
      <c r="AC230" s="176" t="s">
        <v>710</v>
      </c>
      <c r="AD230" s="176" t="s">
        <v>524</v>
      </c>
      <c r="AE230" s="176" t="s">
        <v>523</v>
      </c>
      <c r="AF230" s="176" t="s">
        <v>524</v>
      </c>
    </row>
    <row r="231" spans="1:32" x14ac:dyDescent="0.3">
      <c r="A231" s="196" t="s">
        <v>525</v>
      </c>
      <c r="B231" s="197" t="s">
        <v>526</v>
      </c>
      <c r="C231" s="216" t="s">
        <v>86</v>
      </c>
      <c r="D231" s="182" t="s">
        <v>86</v>
      </c>
      <c r="E231" s="183" t="s">
        <v>86</v>
      </c>
      <c r="F231" s="188">
        <v>0.05</v>
      </c>
      <c r="G231" s="193">
        <v>1.0370000000000001</v>
      </c>
      <c r="H231" s="186">
        <v>1.0870000000000002</v>
      </c>
      <c r="I231" s="199"/>
      <c r="J231" s="188"/>
      <c r="K231" s="175"/>
      <c r="L231" s="188">
        <v>0.05</v>
      </c>
      <c r="M231" s="198">
        <v>0.9870000000000001</v>
      </c>
      <c r="N231" s="188">
        <v>0.05</v>
      </c>
      <c r="O231" s="188">
        <v>1.0870000000000002</v>
      </c>
      <c r="P231" s="175"/>
      <c r="Q231" s="199"/>
      <c r="R231" s="199"/>
      <c r="S231" s="199"/>
      <c r="T231" s="188"/>
      <c r="U231" s="175"/>
      <c r="V231" s="199"/>
      <c r="W231" s="195"/>
      <c r="X231" s="195"/>
      <c r="Y231" s="195"/>
      <c r="AA231" s="175"/>
      <c r="AB231" s="176">
        <v>9</v>
      </c>
      <c r="AC231" s="176" t="s">
        <v>710</v>
      </c>
      <c r="AD231" s="176" t="s">
        <v>526</v>
      </c>
      <c r="AE231" s="176" t="s">
        <v>525</v>
      </c>
      <c r="AF231" s="176" t="s">
        <v>526</v>
      </c>
    </row>
    <row r="232" spans="1:32" x14ac:dyDescent="0.3">
      <c r="A232" s="196" t="s">
        <v>527</v>
      </c>
      <c r="B232" s="197" t="s">
        <v>528</v>
      </c>
      <c r="C232" s="216" t="s">
        <v>86</v>
      </c>
      <c r="D232" s="182" t="s">
        <v>86</v>
      </c>
      <c r="E232" s="183" t="s">
        <v>86</v>
      </c>
      <c r="F232" s="188">
        <v>0.05</v>
      </c>
      <c r="G232" s="193">
        <v>2.0869999999999997</v>
      </c>
      <c r="H232" s="186">
        <v>2.1369999999999996</v>
      </c>
      <c r="I232" s="199"/>
      <c r="J232" s="188"/>
      <c r="K232" s="175"/>
      <c r="L232" s="188">
        <v>0.05</v>
      </c>
      <c r="M232" s="198">
        <v>2.0369999999999999</v>
      </c>
      <c r="N232" s="188">
        <v>0.05</v>
      </c>
      <c r="O232" s="188">
        <v>2.1369999999999996</v>
      </c>
      <c r="P232" s="175"/>
      <c r="Q232" s="199"/>
      <c r="R232" s="199"/>
      <c r="S232" s="199"/>
      <c r="T232" s="188"/>
      <c r="U232" s="175"/>
      <c r="V232" s="199"/>
      <c r="W232" s="195"/>
      <c r="X232" s="195"/>
      <c r="Y232" s="195"/>
      <c r="AA232" s="175"/>
      <c r="AB232" s="176">
        <v>9</v>
      </c>
      <c r="AC232" s="176" t="s">
        <v>710</v>
      </c>
      <c r="AD232" s="176" t="s">
        <v>725</v>
      </c>
      <c r="AE232" s="176" t="s">
        <v>527</v>
      </c>
      <c r="AF232" s="176" t="s">
        <v>528</v>
      </c>
    </row>
    <row r="233" spans="1:32" x14ac:dyDescent="0.3">
      <c r="A233" s="196" t="s">
        <v>529</v>
      </c>
      <c r="B233" s="197" t="s">
        <v>530</v>
      </c>
      <c r="C233" s="216" t="s">
        <v>86</v>
      </c>
      <c r="D233" s="182" t="s">
        <v>86</v>
      </c>
      <c r="E233" s="183" t="s">
        <v>86</v>
      </c>
      <c r="F233" s="188">
        <v>0.05</v>
      </c>
      <c r="G233" s="193">
        <v>2.0869999999999997</v>
      </c>
      <c r="H233" s="186">
        <v>2.1369999999999996</v>
      </c>
      <c r="I233" s="199"/>
      <c r="J233" s="188"/>
      <c r="K233" s="175"/>
      <c r="L233" s="188">
        <v>0.05</v>
      </c>
      <c r="M233" s="198">
        <v>2.0369999999999999</v>
      </c>
      <c r="N233" s="188">
        <v>0.05</v>
      </c>
      <c r="O233" s="188">
        <v>2.1369999999999996</v>
      </c>
      <c r="P233" s="175"/>
      <c r="Q233" s="199"/>
      <c r="R233" s="199"/>
      <c r="S233" s="199"/>
      <c r="T233" s="188"/>
      <c r="U233" s="175"/>
      <c r="V233" s="199"/>
      <c r="W233" s="195"/>
      <c r="X233" s="195"/>
      <c r="Y233" s="195"/>
      <c r="AA233" s="175"/>
      <c r="AB233" s="176">
        <v>9</v>
      </c>
      <c r="AC233" s="176" t="s">
        <v>710</v>
      </c>
      <c r="AD233" s="176" t="s">
        <v>725</v>
      </c>
      <c r="AE233" s="176" t="s">
        <v>529</v>
      </c>
      <c r="AF233" s="176" t="s">
        <v>530</v>
      </c>
    </row>
    <row r="234" spans="1:32" x14ac:dyDescent="0.3">
      <c r="A234" s="196" t="s">
        <v>71</v>
      </c>
      <c r="B234" s="197" t="s">
        <v>72</v>
      </c>
      <c r="C234" s="216" t="s">
        <v>86</v>
      </c>
      <c r="D234" s="182" t="s">
        <v>86</v>
      </c>
      <c r="E234" s="183" t="s">
        <v>86</v>
      </c>
      <c r="F234" s="188">
        <v>0.05</v>
      </c>
      <c r="G234" s="193">
        <v>1.0370000000000001</v>
      </c>
      <c r="H234" s="186">
        <v>1.0870000000000002</v>
      </c>
      <c r="I234" s="199"/>
      <c r="J234" s="188"/>
      <c r="K234" s="175"/>
      <c r="L234" s="188">
        <v>0.05</v>
      </c>
      <c r="M234" s="198">
        <v>0.9870000000000001</v>
      </c>
      <c r="N234" s="188">
        <v>0.05</v>
      </c>
      <c r="O234" s="188">
        <v>1.0870000000000002</v>
      </c>
      <c r="P234" s="175"/>
      <c r="Q234" s="199"/>
      <c r="R234" s="199"/>
      <c r="S234" s="199"/>
      <c r="T234" s="188"/>
      <c r="U234" s="175"/>
      <c r="V234" s="199"/>
      <c r="W234" s="195"/>
      <c r="X234" s="195"/>
      <c r="Y234" s="195"/>
      <c r="AA234" s="175"/>
      <c r="AB234" s="176">
        <v>9</v>
      </c>
      <c r="AC234" s="176" t="s">
        <v>710</v>
      </c>
      <c r="AD234" s="176" t="s">
        <v>725</v>
      </c>
      <c r="AE234" s="176" t="s">
        <v>71</v>
      </c>
      <c r="AF234" s="176" t="s">
        <v>72</v>
      </c>
    </row>
    <row r="235" spans="1:32" x14ac:dyDescent="0.3">
      <c r="A235" s="196" t="s">
        <v>531</v>
      </c>
      <c r="B235" s="197" t="s">
        <v>532</v>
      </c>
      <c r="C235" s="216" t="s">
        <v>86</v>
      </c>
      <c r="D235" s="182" t="s">
        <v>86</v>
      </c>
      <c r="E235" s="183" t="s">
        <v>86</v>
      </c>
      <c r="F235" s="188">
        <v>0.05</v>
      </c>
      <c r="G235" s="193">
        <v>0.52250000000000008</v>
      </c>
      <c r="H235" s="186">
        <v>0.57250000000000012</v>
      </c>
      <c r="I235" s="199"/>
      <c r="J235" s="188"/>
      <c r="K235" s="175"/>
      <c r="L235" s="188">
        <v>0.05</v>
      </c>
      <c r="M235" s="198">
        <v>0.47250000000000003</v>
      </c>
      <c r="N235" s="188">
        <v>0.05</v>
      </c>
      <c r="O235" s="188">
        <v>0.57250000000000012</v>
      </c>
      <c r="P235" s="175"/>
      <c r="Q235" s="199"/>
      <c r="R235" s="199"/>
      <c r="S235" s="199"/>
      <c r="T235" s="188"/>
      <c r="U235" s="175"/>
      <c r="V235" s="199"/>
      <c r="W235" s="195"/>
      <c r="X235" s="195"/>
      <c r="Y235" s="195"/>
      <c r="AA235" s="175"/>
      <c r="AB235" s="176">
        <v>9</v>
      </c>
      <c r="AC235" s="176" t="s">
        <v>710</v>
      </c>
      <c r="AD235" s="176" t="s">
        <v>725</v>
      </c>
      <c r="AE235" s="176" t="s">
        <v>531</v>
      </c>
      <c r="AF235" s="176" t="s">
        <v>532</v>
      </c>
    </row>
    <row r="236" spans="1:32" x14ac:dyDescent="0.3">
      <c r="A236" s="196" t="s">
        <v>533</v>
      </c>
      <c r="B236" s="197" t="s">
        <v>534</v>
      </c>
      <c r="C236" s="216" t="s">
        <v>86</v>
      </c>
      <c r="D236" s="182" t="s">
        <v>86</v>
      </c>
      <c r="E236" s="183" t="s">
        <v>86</v>
      </c>
      <c r="F236" s="188">
        <v>0.05</v>
      </c>
      <c r="G236" s="193">
        <v>0.52250000000000008</v>
      </c>
      <c r="H236" s="186">
        <v>0.57250000000000012</v>
      </c>
      <c r="I236" s="199"/>
      <c r="J236" s="188"/>
      <c r="K236" s="175"/>
      <c r="L236" s="188">
        <v>0.05</v>
      </c>
      <c r="M236" s="198">
        <v>0.47250000000000003</v>
      </c>
      <c r="N236" s="188">
        <v>0.05</v>
      </c>
      <c r="O236" s="188">
        <v>0.57250000000000012</v>
      </c>
      <c r="P236" s="175"/>
      <c r="Q236" s="199"/>
      <c r="R236" s="199"/>
      <c r="S236" s="199"/>
      <c r="T236" s="188"/>
      <c r="U236" s="175"/>
      <c r="V236" s="199"/>
      <c r="W236" s="195"/>
      <c r="X236" s="195"/>
      <c r="Y236" s="195"/>
      <c r="AA236" s="175"/>
      <c r="AB236" s="176">
        <v>9</v>
      </c>
      <c r="AC236" s="176" t="s">
        <v>710</v>
      </c>
      <c r="AD236" s="176" t="s">
        <v>725</v>
      </c>
      <c r="AE236" s="176" t="s">
        <v>533</v>
      </c>
      <c r="AF236" s="176" t="s">
        <v>534</v>
      </c>
    </row>
    <row r="237" spans="1:32" x14ac:dyDescent="0.3">
      <c r="A237" s="196" t="s">
        <v>635</v>
      </c>
      <c r="B237" s="197" t="s">
        <v>636</v>
      </c>
      <c r="C237" s="216" t="s">
        <v>86</v>
      </c>
      <c r="D237" s="182" t="s">
        <v>86</v>
      </c>
      <c r="E237" s="205" t="s">
        <v>86</v>
      </c>
      <c r="F237" s="188">
        <v>0.05</v>
      </c>
      <c r="G237" s="193">
        <v>13.55</v>
      </c>
      <c r="H237" s="186">
        <v>13.600000000000001</v>
      </c>
      <c r="I237" s="199"/>
      <c r="J237" s="188"/>
      <c r="K237" s="175"/>
      <c r="L237" s="188">
        <v>0.05</v>
      </c>
      <c r="M237" s="201">
        <v>13.5</v>
      </c>
      <c r="N237" s="188">
        <v>0.05</v>
      </c>
      <c r="O237" s="188">
        <v>13.600000000000001</v>
      </c>
      <c r="P237" s="175"/>
      <c r="Q237" s="199"/>
      <c r="R237" s="186"/>
      <c r="S237" s="186"/>
      <c r="T237" s="188"/>
      <c r="U237" s="175"/>
      <c r="V237" s="199"/>
      <c r="W237" s="195"/>
      <c r="X237" s="195"/>
      <c r="Y237" s="195"/>
      <c r="AA237" s="175"/>
      <c r="AB237" s="176">
        <v>3</v>
      </c>
      <c r="AC237" s="176" t="s">
        <v>698</v>
      </c>
      <c r="AD237" s="176" t="s">
        <v>706</v>
      </c>
      <c r="AE237" s="176" t="s">
        <v>635</v>
      </c>
      <c r="AF237" s="176" t="s">
        <v>636</v>
      </c>
    </row>
    <row r="238" spans="1:32" x14ac:dyDescent="0.3">
      <c r="A238" s="196" t="s">
        <v>73</v>
      </c>
      <c r="B238" s="197" t="s">
        <v>74</v>
      </c>
      <c r="C238" s="216" t="s">
        <v>86</v>
      </c>
      <c r="D238" s="182" t="s">
        <v>86</v>
      </c>
      <c r="E238" s="183" t="s">
        <v>86</v>
      </c>
      <c r="F238" s="188">
        <v>0.05</v>
      </c>
      <c r="G238" s="193">
        <v>2.0869999999999997</v>
      </c>
      <c r="H238" s="186">
        <v>2.1369999999999996</v>
      </c>
      <c r="I238" s="199"/>
      <c r="J238" s="188"/>
      <c r="K238" s="175"/>
      <c r="L238" s="188">
        <v>0.05</v>
      </c>
      <c r="M238" s="198">
        <v>2.0369999999999999</v>
      </c>
      <c r="N238" s="188">
        <v>0.05</v>
      </c>
      <c r="O238" s="188">
        <v>2.1369999999999996</v>
      </c>
      <c r="P238" s="175"/>
      <c r="Q238" s="199"/>
      <c r="R238" s="193"/>
      <c r="S238" s="193"/>
      <c r="T238" s="188"/>
      <c r="U238" s="175"/>
      <c r="V238" s="199"/>
      <c r="W238" s="195"/>
      <c r="X238" s="195"/>
      <c r="Y238" s="195"/>
      <c r="AA238" s="175"/>
      <c r="AB238" s="176">
        <v>9</v>
      </c>
      <c r="AC238" s="176" t="s">
        <v>710</v>
      </c>
      <c r="AD238" s="176" t="s">
        <v>726</v>
      </c>
      <c r="AE238" s="176" t="s">
        <v>73</v>
      </c>
      <c r="AF238" s="176" t="s">
        <v>74</v>
      </c>
    </row>
    <row r="239" spans="1:32" x14ac:dyDescent="0.3">
      <c r="A239" s="196" t="s">
        <v>537</v>
      </c>
      <c r="B239" s="197" t="s">
        <v>538</v>
      </c>
      <c r="C239" s="216" t="s">
        <v>86</v>
      </c>
      <c r="D239" s="182" t="s">
        <v>86</v>
      </c>
      <c r="E239" s="183" t="s">
        <v>86</v>
      </c>
      <c r="F239" s="188">
        <v>0.05</v>
      </c>
      <c r="G239" s="193">
        <v>10.434500000000002</v>
      </c>
      <c r="H239" s="186">
        <v>10.484500000000002</v>
      </c>
      <c r="I239" s="199"/>
      <c r="J239" s="188"/>
      <c r="K239" s="175"/>
      <c r="L239" s="188">
        <v>0.05</v>
      </c>
      <c r="M239" s="198">
        <v>10.384500000000001</v>
      </c>
      <c r="N239" s="188">
        <v>0.05</v>
      </c>
      <c r="O239" s="188">
        <v>10.484500000000002</v>
      </c>
      <c r="P239" s="175"/>
      <c r="Q239" s="199"/>
      <c r="R239" s="193"/>
      <c r="S239" s="193"/>
      <c r="T239" s="188"/>
      <c r="U239" s="175"/>
      <c r="V239" s="199"/>
      <c r="W239" s="195"/>
      <c r="X239" s="195"/>
      <c r="Y239" s="195"/>
      <c r="AA239" s="175"/>
      <c r="AB239" s="176">
        <v>9</v>
      </c>
      <c r="AC239" s="176" t="s">
        <v>710</v>
      </c>
      <c r="AD239" s="176" t="s">
        <v>726</v>
      </c>
      <c r="AE239" s="176" t="s">
        <v>537</v>
      </c>
      <c r="AF239" s="176" t="s">
        <v>538</v>
      </c>
    </row>
    <row r="240" spans="1:32" x14ac:dyDescent="0.3">
      <c r="A240" s="196" t="s">
        <v>157</v>
      </c>
      <c r="B240" s="197" t="s">
        <v>158</v>
      </c>
      <c r="C240" s="219" t="s">
        <v>86</v>
      </c>
      <c r="D240" s="182" t="s">
        <v>86</v>
      </c>
      <c r="E240" s="205" t="s">
        <v>86</v>
      </c>
      <c r="F240" s="188">
        <v>0.05</v>
      </c>
      <c r="G240" s="193">
        <v>13.55</v>
      </c>
      <c r="H240" s="186">
        <v>13.600000000000001</v>
      </c>
      <c r="I240" s="199"/>
      <c r="J240" s="188"/>
      <c r="K240" s="175"/>
      <c r="L240" s="188">
        <v>0.05</v>
      </c>
      <c r="M240" s="201">
        <v>13.5</v>
      </c>
      <c r="N240" s="188">
        <v>0.05</v>
      </c>
      <c r="O240" s="188">
        <v>13.600000000000001</v>
      </c>
      <c r="P240" s="175"/>
      <c r="Q240" s="199"/>
      <c r="R240" s="193"/>
      <c r="S240" s="186"/>
      <c r="T240" s="188"/>
      <c r="U240" s="175"/>
      <c r="V240" s="201"/>
      <c r="W240" s="201"/>
      <c r="X240" s="201"/>
      <c r="Y240" s="201"/>
      <c r="Z240" s="189"/>
      <c r="AA240" s="175"/>
      <c r="AB240" s="176">
        <v>3</v>
      </c>
      <c r="AC240" s="176" t="s">
        <v>698</v>
      </c>
      <c r="AD240" s="176" t="s">
        <v>707</v>
      </c>
      <c r="AE240" s="176" t="s">
        <v>157</v>
      </c>
      <c r="AF240" s="176" t="s">
        <v>158</v>
      </c>
    </row>
    <row r="241" spans="1:32" x14ac:dyDescent="0.3">
      <c r="A241" s="196" t="s">
        <v>541</v>
      </c>
      <c r="B241" s="197" t="s">
        <v>542</v>
      </c>
      <c r="C241" s="216" t="s">
        <v>86</v>
      </c>
      <c r="D241" s="182" t="s">
        <v>86</v>
      </c>
      <c r="E241" s="183" t="s">
        <v>86</v>
      </c>
      <c r="F241" s="188">
        <v>0.05</v>
      </c>
      <c r="G241" s="193">
        <v>3.1264999999999996</v>
      </c>
      <c r="H241" s="186">
        <v>3.1764999999999994</v>
      </c>
      <c r="I241" s="199"/>
      <c r="J241" s="188"/>
      <c r="K241" s="175"/>
      <c r="L241" s="188">
        <v>0.05</v>
      </c>
      <c r="M241" s="198">
        <v>3.0764999999999998</v>
      </c>
      <c r="N241" s="188">
        <v>0.05</v>
      </c>
      <c r="O241" s="188">
        <v>3.1764999999999994</v>
      </c>
      <c r="P241" s="175"/>
      <c r="Q241" s="199"/>
      <c r="R241" s="193"/>
      <c r="S241" s="199"/>
      <c r="T241" s="188"/>
      <c r="U241" s="175"/>
      <c r="V241" s="199"/>
      <c r="W241" s="195"/>
      <c r="X241" s="195"/>
      <c r="Y241" s="195"/>
      <c r="AA241" s="175"/>
      <c r="AB241" s="176">
        <v>9</v>
      </c>
      <c r="AC241" s="176" t="s">
        <v>710</v>
      </c>
      <c r="AD241" s="176" t="s">
        <v>727</v>
      </c>
      <c r="AE241" s="176" t="s">
        <v>541</v>
      </c>
      <c r="AF241" s="176" t="s">
        <v>542</v>
      </c>
    </row>
    <row r="242" spans="1:32" x14ac:dyDescent="0.3">
      <c r="A242" s="196" t="s">
        <v>543</v>
      </c>
      <c r="B242" s="197" t="s">
        <v>544</v>
      </c>
      <c r="C242" s="216" t="s">
        <v>86</v>
      </c>
      <c r="D242" s="182" t="s">
        <v>86</v>
      </c>
      <c r="E242" s="183" t="s">
        <v>86</v>
      </c>
      <c r="F242" s="188">
        <v>0.05</v>
      </c>
      <c r="G242" s="193">
        <v>1.0370000000000001</v>
      </c>
      <c r="H242" s="186">
        <v>1.0870000000000002</v>
      </c>
      <c r="I242" s="199"/>
      <c r="J242" s="188"/>
      <c r="K242" s="175"/>
      <c r="L242" s="188">
        <v>0.05</v>
      </c>
      <c r="M242" s="198">
        <v>0.9870000000000001</v>
      </c>
      <c r="N242" s="188">
        <v>0.05</v>
      </c>
      <c r="O242" s="188">
        <v>1.0870000000000002</v>
      </c>
      <c r="P242" s="175"/>
      <c r="Q242" s="199"/>
      <c r="R242" s="193"/>
      <c r="S242" s="199"/>
      <c r="T242" s="188"/>
      <c r="U242" s="175"/>
      <c r="V242" s="199"/>
      <c r="W242" s="195"/>
      <c r="X242" s="195"/>
      <c r="Y242" s="195"/>
      <c r="AA242" s="175"/>
      <c r="AB242" s="176">
        <v>9</v>
      </c>
      <c r="AC242" s="176" t="s">
        <v>710</v>
      </c>
      <c r="AD242" s="176" t="s">
        <v>544</v>
      </c>
      <c r="AE242" s="176" t="s">
        <v>543</v>
      </c>
      <c r="AF242" s="176" t="s">
        <v>544</v>
      </c>
    </row>
    <row r="243" spans="1:32" x14ac:dyDescent="0.3">
      <c r="A243" s="196" t="s">
        <v>545</v>
      </c>
      <c r="B243" s="197" t="s">
        <v>546</v>
      </c>
      <c r="C243" s="216" t="s">
        <v>86</v>
      </c>
      <c r="D243" s="182" t="s">
        <v>86</v>
      </c>
      <c r="E243" s="183" t="s">
        <v>86</v>
      </c>
      <c r="F243" s="188">
        <v>0.05</v>
      </c>
      <c r="G243" s="193">
        <v>10.434500000000002</v>
      </c>
      <c r="H243" s="186">
        <v>10.484500000000002</v>
      </c>
      <c r="I243" s="199"/>
      <c r="J243" s="188"/>
      <c r="K243" s="175"/>
      <c r="L243" s="188">
        <v>0.05</v>
      </c>
      <c r="M243" s="198">
        <v>10.384500000000001</v>
      </c>
      <c r="N243" s="188">
        <v>0.05</v>
      </c>
      <c r="O243" s="188">
        <v>10.484500000000002</v>
      </c>
      <c r="P243" s="175"/>
      <c r="Q243" s="199"/>
      <c r="R243" s="199"/>
      <c r="S243" s="199"/>
      <c r="T243" s="188"/>
      <c r="U243" s="175"/>
      <c r="V243" s="199"/>
      <c r="W243" s="195"/>
      <c r="X243" s="195"/>
      <c r="Y243" s="195"/>
      <c r="AA243" s="175"/>
      <c r="AB243" s="176">
        <v>9</v>
      </c>
      <c r="AC243" s="176" t="s">
        <v>710</v>
      </c>
      <c r="AD243" s="176" t="s">
        <v>546</v>
      </c>
      <c r="AE243" s="176" t="s">
        <v>545</v>
      </c>
      <c r="AF243" s="176" t="s">
        <v>546</v>
      </c>
    </row>
    <row r="244" spans="1:32" x14ac:dyDescent="0.3">
      <c r="A244" s="196" t="s">
        <v>547</v>
      </c>
      <c r="B244" s="197" t="s">
        <v>548</v>
      </c>
      <c r="C244" s="216" t="s">
        <v>86</v>
      </c>
      <c r="D244" s="182" t="s">
        <v>86</v>
      </c>
      <c r="E244" s="183" t="s">
        <v>86</v>
      </c>
      <c r="F244" s="188">
        <v>0.05</v>
      </c>
      <c r="G244" s="193">
        <v>3.1199999999999997</v>
      </c>
      <c r="H244" s="186">
        <v>3.1699999999999995</v>
      </c>
      <c r="I244" s="199"/>
      <c r="J244" s="188"/>
      <c r="K244" s="175"/>
      <c r="L244" s="188">
        <v>0.05</v>
      </c>
      <c r="M244" s="198">
        <v>3.07</v>
      </c>
      <c r="N244" s="188">
        <v>0.05</v>
      </c>
      <c r="O244" s="188">
        <v>3.1699999999999995</v>
      </c>
      <c r="P244" s="175"/>
      <c r="Q244" s="199"/>
      <c r="R244" s="199"/>
      <c r="S244" s="199"/>
      <c r="T244" s="188"/>
      <c r="U244" s="175"/>
      <c r="V244" s="199"/>
      <c r="W244" s="195"/>
      <c r="X244" s="195"/>
      <c r="Y244" s="195"/>
      <c r="AA244" s="175"/>
      <c r="AB244" s="176">
        <v>9</v>
      </c>
      <c r="AC244" s="176" t="s">
        <v>710</v>
      </c>
      <c r="AD244" s="176" t="s">
        <v>728</v>
      </c>
      <c r="AE244" s="176" t="s">
        <v>547</v>
      </c>
      <c r="AF244" s="176" t="s">
        <v>548</v>
      </c>
    </row>
    <row r="245" spans="1:32" x14ac:dyDescent="0.3">
      <c r="A245" s="196" t="s">
        <v>549</v>
      </c>
      <c r="B245" s="197" t="s">
        <v>550</v>
      </c>
      <c r="C245" s="216" t="s">
        <v>86</v>
      </c>
      <c r="D245" s="182" t="s">
        <v>86</v>
      </c>
      <c r="E245" s="183" t="s">
        <v>86</v>
      </c>
      <c r="F245" s="188">
        <v>0.05</v>
      </c>
      <c r="G245" s="193">
        <v>3.1199999999999997</v>
      </c>
      <c r="H245" s="186">
        <v>3.1699999999999995</v>
      </c>
      <c r="I245" s="199"/>
      <c r="J245" s="188"/>
      <c r="K245" s="175"/>
      <c r="L245" s="188">
        <v>0.05</v>
      </c>
      <c r="M245" s="198">
        <v>3.07</v>
      </c>
      <c r="N245" s="188">
        <v>0.05</v>
      </c>
      <c r="O245" s="188">
        <v>3.1699999999999995</v>
      </c>
      <c r="P245" s="175"/>
      <c r="Q245" s="199"/>
      <c r="R245" s="199"/>
      <c r="S245" s="199"/>
      <c r="T245" s="188"/>
      <c r="U245" s="175"/>
      <c r="V245" s="199"/>
      <c r="W245" s="195"/>
      <c r="X245" s="195"/>
      <c r="Y245" s="195"/>
      <c r="AA245" s="175"/>
      <c r="AB245" s="176">
        <v>9</v>
      </c>
      <c r="AC245" s="176" t="s">
        <v>710</v>
      </c>
      <c r="AD245" s="176" t="s">
        <v>728</v>
      </c>
      <c r="AE245" s="176" t="s">
        <v>549</v>
      </c>
      <c r="AF245" s="176" t="s">
        <v>550</v>
      </c>
    </row>
    <row r="246" spans="1:32" x14ac:dyDescent="0.3">
      <c r="A246" s="196" t="s">
        <v>551</v>
      </c>
      <c r="B246" s="197" t="s">
        <v>552</v>
      </c>
      <c r="C246" s="216" t="s">
        <v>86</v>
      </c>
      <c r="D246" s="182" t="s">
        <v>86</v>
      </c>
      <c r="E246" s="183" t="s">
        <v>86</v>
      </c>
      <c r="F246" s="188">
        <v>0.05</v>
      </c>
      <c r="G246" s="193">
        <v>3.1199999999999997</v>
      </c>
      <c r="H246" s="186">
        <v>3.1699999999999995</v>
      </c>
      <c r="I246" s="199"/>
      <c r="J246" s="188"/>
      <c r="K246" s="175"/>
      <c r="L246" s="188">
        <v>0.05</v>
      </c>
      <c r="M246" s="198">
        <v>3.07</v>
      </c>
      <c r="N246" s="188">
        <v>0.05</v>
      </c>
      <c r="O246" s="188">
        <v>3.1699999999999995</v>
      </c>
      <c r="P246" s="175"/>
      <c r="Q246" s="199"/>
      <c r="R246" s="199"/>
      <c r="S246" s="199"/>
      <c r="T246" s="188"/>
      <c r="U246" s="175"/>
      <c r="V246" s="199"/>
      <c r="W246" s="195"/>
      <c r="X246" s="195"/>
      <c r="Y246" s="195"/>
      <c r="AA246" s="175"/>
      <c r="AB246" s="176">
        <v>9</v>
      </c>
      <c r="AC246" s="176" t="s">
        <v>710</v>
      </c>
      <c r="AD246" s="176" t="s">
        <v>728</v>
      </c>
      <c r="AE246" s="176" t="s">
        <v>551</v>
      </c>
      <c r="AF246" s="176" t="s">
        <v>552</v>
      </c>
    </row>
    <row r="247" spans="1:32" x14ac:dyDescent="0.3">
      <c r="A247" s="196" t="s">
        <v>553</v>
      </c>
      <c r="B247" s="197" t="s">
        <v>554</v>
      </c>
      <c r="C247" s="216" t="s">
        <v>86</v>
      </c>
      <c r="D247" s="182" t="s">
        <v>86</v>
      </c>
      <c r="E247" s="183" t="s">
        <v>86</v>
      </c>
      <c r="F247" s="188">
        <v>0.05</v>
      </c>
      <c r="G247" s="193">
        <v>3.1199999999999997</v>
      </c>
      <c r="H247" s="186">
        <v>3.1699999999999995</v>
      </c>
      <c r="I247" s="199"/>
      <c r="J247" s="188"/>
      <c r="K247" s="175"/>
      <c r="L247" s="188">
        <v>0.05</v>
      </c>
      <c r="M247" s="198">
        <v>3.07</v>
      </c>
      <c r="N247" s="188">
        <v>0.05</v>
      </c>
      <c r="O247" s="188">
        <v>3.1699999999999995</v>
      </c>
      <c r="P247" s="175"/>
      <c r="Q247" s="199"/>
      <c r="R247" s="199"/>
      <c r="S247" s="199"/>
      <c r="T247" s="188"/>
      <c r="U247" s="175"/>
      <c r="V247" s="199"/>
      <c r="W247" s="195"/>
      <c r="X247" s="195"/>
      <c r="Y247" s="195"/>
      <c r="AA247" s="175"/>
      <c r="AB247" s="176">
        <v>9</v>
      </c>
      <c r="AC247" s="176" t="s">
        <v>710</v>
      </c>
      <c r="AD247" s="176" t="s">
        <v>728</v>
      </c>
      <c r="AE247" s="176" t="s">
        <v>553</v>
      </c>
      <c r="AF247" s="176" t="s">
        <v>554</v>
      </c>
    </row>
    <row r="248" spans="1:32" x14ac:dyDescent="0.3">
      <c r="A248" s="196" t="s">
        <v>555</v>
      </c>
      <c r="B248" s="197" t="s">
        <v>556</v>
      </c>
      <c r="C248" s="216" t="s">
        <v>86</v>
      </c>
      <c r="D248" s="182" t="s">
        <v>86</v>
      </c>
      <c r="E248" s="183" t="s">
        <v>86</v>
      </c>
      <c r="F248" s="188">
        <v>0.05</v>
      </c>
      <c r="G248" s="193">
        <v>3.1199999999999997</v>
      </c>
      <c r="H248" s="186">
        <v>3.1699999999999995</v>
      </c>
      <c r="I248" s="199"/>
      <c r="J248" s="188"/>
      <c r="K248" s="175"/>
      <c r="L248" s="188">
        <v>0.05</v>
      </c>
      <c r="M248" s="198">
        <v>3.07</v>
      </c>
      <c r="N248" s="188">
        <v>0.05</v>
      </c>
      <c r="O248" s="188">
        <v>3.1699999999999995</v>
      </c>
      <c r="P248" s="175"/>
      <c r="Q248" s="199"/>
      <c r="R248" s="199"/>
      <c r="S248" s="199"/>
      <c r="T248" s="188"/>
      <c r="U248" s="175"/>
      <c r="V248" s="199"/>
      <c r="W248" s="195"/>
      <c r="X248" s="195"/>
      <c r="Y248" s="195"/>
      <c r="AA248" s="175"/>
      <c r="AB248" s="176">
        <v>9</v>
      </c>
      <c r="AC248" s="176" t="s">
        <v>710</v>
      </c>
      <c r="AD248" s="176" t="s">
        <v>729</v>
      </c>
      <c r="AE248" s="176" t="s">
        <v>555</v>
      </c>
      <c r="AF248" s="176" t="s">
        <v>556</v>
      </c>
    </row>
    <row r="249" spans="1:32" x14ac:dyDescent="0.3">
      <c r="A249" s="196" t="s">
        <v>557</v>
      </c>
      <c r="B249" s="197" t="s">
        <v>558</v>
      </c>
      <c r="C249" s="216" t="s">
        <v>86</v>
      </c>
      <c r="D249" s="182" t="s">
        <v>86</v>
      </c>
      <c r="E249" s="183" t="s">
        <v>86</v>
      </c>
      <c r="F249" s="188">
        <v>0.05</v>
      </c>
      <c r="G249" s="193">
        <v>1.04</v>
      </c>
      <c r="H249" s="186">
        <v>1.0900000000000001</v>
      </c>
      <c r="I249" s="199"/>
      <c r="J249" s="188"/>
      <c r="K249" s="175"/>
      <c r="L249" s="188">
        <v>0.05</v>
      </c>
      <c r="M249" s="198">
        <v>0.99</v>
      </c>
      <c r="N249" s="188">
        <v>0.05</v>
      </c>
      <c r="O249" s="188">
        <v>1.0900000000000001</v>
      </c>
      <c r="P249" s="175"/>
      <c r="Q249" s="199"/>
      <c r="R249" s="199"/>
      <c r="S249" s="199"/>
      <c r="T249" s="188"/>
      <c r="U249" s="175"/>
      <c r="V249" s="199"/>
      <c r="W249" s="195"/>
      <c r="X249" s="195"/>
      <c r="Y249" s="195"/>
      <c r="AA249" s="175"/>
      <c r="AB249" s="176">
        <v>9</v>
      </c>
      <c r="AC249" s="176" t="s">
        <v>710</v>
      </c>
      <c r="AD249" s="176" t="s">
        <v>729</v>
      </c>
      <c r="AE249" s="176" t="s">
        <v>557</v>
      </c>
      <c r="AF249" s="176" t="s">
        <v>558</v>
      </c>
    </row>
    <row r="250" spans="1:32" x14ac:dyDescent="0.3">
      <c r="A250" s="196" t="s">
        <v>559</v>
      </c>
      <c r="B250" s="197" t="s">
        <v>560</v>
      </c>
      <c r="C250" s="216" t="s">
        <v>86</v>
      </c>
      <c r="D250" s="182" t="s">
        <v>86</v>
      </c>
      <c r="E250" s="183" t="s">
        <v>86</v>
      </c>
      <c r="F250" s="188">
        <v>0.05</v>
      </c>
      <c r="G250" s="193">
        <v>1.04</v>
      </c>
      <c r="H250" s="186">
        <v>1.0900000000000001</v>
      </c>
      <c r="I250" s="199"/>
      <c r="J250" s="188"/>
      <c r="K250" s="175"/>
      <c r="L250" s="188">
        <v>0.05</v>
      </c>
      <c r="M250" s="198">
        <v>0.99</v>
      </c>
      <c r="N250" s="188">
        <v>0.05</v>
      </c>
      <c r="O250" s="188">
        <v>1.0900000000000001</v>
      </c>
      <c r="P250" s="175"/>
      <c r="Q250" s="199"/>
      <c r="R250" s="199"/>
      <c r="S250" s="199"/>
      <c r="T250" s="188"/>
      <c r="U250" s="175"/>
      <c r="V250" s="199"/>
      <c r="W250" s="195"/>
      <c r="X250" s="195"/>
      <c r="Y250" s="195"/>
      <c r="AA250" s="175"/>
      <c r="AB250" s="176">
        <v>9</v>
      </c>
      <c r="AC250" s="176" t="s">
        <v>710</v>
      </c>
      <c r="AD250" s="176" t="s">
        <v>729</v>
      </c>
      <c r="AE250" s="176" t="s">
        <v>559</v>
      </c>
      <c r="AF250" s="176" t="s">
        <v>560</v>
      </c>
    </row>
    <row r="251" spans="1:32" x14ac:dyDescent="0.3">
      <c r="A251" s="196" t="s">
        <v>561</v>
      </c>
      <c r="B251" s="197" t="s">
        <v>562</v>
      </c>
      <c r="C251" s="216" t="s">
        <v>86</v>
      </c>
      <c r="D251" s="182" t="s">
        <v>86</v>
      </c>
      <c r="E251" s="183" t="s">
        <v>86</v>
      </c>
      <c r="F251" s="188">
        <v>0.05</v>
      </c>
      <c r="G251" s="193">
        <v>1.04</v>
      </c>
      <c r="H251" s="186">
        <v>1.0900000000000001</v>
      </c>
      <c r="I251" s="199"/>
      <c r="J251" s="188"/>
      <c r="K251" s="175"/>
      <c r="L251" s="188">
        <v>0.05</v>
      </c>
      <c r="M251" s="198">
        <v>0.99</v>
      </c>
      <c r="N251" s="188">
        <v>0.05</v>
      </c>
      <c r="O251" s="188">
        <v>1.0900000000000001</v>
      </c>
      <c r="P251" s="175"/>
      <c r="Q251" s="199"/>
      <c r="R251" s="199"/>
      <c r="S251" s="199"/>
      <c r="T251" s="188"/>
      <c r="U251" s="175"/>
      <c r="V251" s="199"/>
      <c r="W251" s="195"/>
      <c r="X251" s="195"/>
      <c r="Y251" s="195"/>
      <c r="AA251" s="175"/>
      <c r="AB251" s="176">
        <v>9</v>
      </c>
      <c r="AC251" s="176" t="s">
        <v>710</v>
      </c>
      <c r="AD251" s="176" t="s">
        <v>729</v>
      </c>
      <c r="AE251" s="176" t="s">
        <v>561</v>
      </c>
      <c r="AF251" s="176" t="s">
        <v>562</v>
      </c>
    </row>
    <row r="252" spans="1:32" x14ac:dyDescent="0.3">
      <c r="A252" s="196" t="s">
        <v>563</v>
      </c>
      <c r="B252" s="197" t="s">
        <v>564</v>
      </c>
      <c r="C252" s="216" t="s">
        <v>86</v>
      </c>
      <c r="D252" s="182" t="s">
        <v>86</v>
      </c>
      <c r="E252" s="183" t="s">
        <v>86</v>
      </c>
      <c r="F252" s="188">
        <v>0.05</v>
      </c>
      <c r="G252" s="193">
        <v>1.04</v>
      </c>
      <c r="H252" s="186">
        <v>1.0900000000000001</v>
      </c>
      <c r="I252" s="199"/>
      <c r="J252" s="188"/>
      <c r="K252" s="175"/>
      <c r="L252" s="188">
        <v>0.05</v>
      </c>
      <c r="M252" s="198">
        <v>0.99</v>
      </c>
      <c r="N252" s="188">
        <v>0.05</v>
      </c>
      <c r="O252" s="188">
        <v>1.0900000000000001</v>
      </c>
      <c r="P252" s="175"/>
      <c r="Q252" s="199"/>
      <c r="R252" s="199"/>
      <c r="S252" s="199"/>
      <c r="T252" s="188"/>
      <c r="U252" s="175"/>
      <c r="V252" s="199"/>
      <c r="W252" s="195"/>
      <c r="X252" s="195"/>
      <c r="Y252" s="195"/>
      <c r="AA252" s="175"/>
      <c r="AB252" s="176">
        <v>9</v>
      </c>
      <c r="AC252" s="176" t="s">
        <v>710</v>
      </c>
      <c r="AD252" s="176" t="s">
        <v>729</v>
      </c>
      <c r="AE252" s="176" t="s">
        <v>563</v>
      </c>
      <c r="AF252" s="176" t="s">
        <v>564</v>
      </c>
    </row>
    <row r="253" spans="1:32" x14ac:dyDescent="0.3">
      <c r="A253" s="196" t="s">
        <v>565</v>
      </c>
      <c r="B253" s="197" t="s">
        <v>566</v>
      </c>
      <c r="C253" s="216" t="s">
        <v>86</v>
      </c>
      <c r="D253" s="182" t="s">
        <v>86</v>
      </c>
      <c r="E253" s="183" t="s">
        <v>86</v>
      </c>
      <c r="F253" s="188">
        <v>0.05</v>
      </c>
      <c r="G253" s="193">
        <v>1.04</v>
      </c>
      <c r="H253" s="186">
        <v>1.0900000000000001</v>
      </c>
      <c r="I253" s="199"/>
      <c r="J253" s="188"/>
      <c r="K253" s="175"/>
      <c r="L253" s="188">
        <v>0.05</v>
      </c>
      <c r="M253" s="198">
        <v>0.99</v>
      </c>
      <c r="N253" s="188">
        <v>0.05</v>
      </c>
      <c r="O253" s="188">
        <v>1.0900000000000001</v>
      </c>
      <c r="P253" s="175"/>
      <c r="Q253" s="199"/>
      <c r="R253" s="199"/>
      <c r="S253" s="199"/>
      <c r="T253" s="188"/>
      <c r="U253" s="175"/>
      <c r="V253" s="199"/>
      <c r="W253" s="195"/>
      <c r="X253" s="195"/>
      <c r="Y253" s="195"/>
      <c r="AA253" s="175"/>
      <c r="AB253" s="176">
        <v>9</v>
      </c>
      <c r="AC253" s="176" t="s">
        <v>710</v>
      </c>
      <c r="AD253" s="176" t="s">
        <v>729</v>
      </c>
      <c r="AE253" s="176" t="s">
        <v>565</v>
      </c>
      <c r="AF253" s="176" t="s">
        <v>566</v>
      </c>
    </row>
    <row r="254" spans="1:32" x14ac:dyDescent="0.3">
      <c r="A254" s="196" t="s">
        <v>567</v>
      </c>
      <c r="B254" s="197" t="s">
        <v>568</v>
      </c>
      <c r="C254" s="216" t="s">
        <v>86</v>
      </c>
      <c r="D254" s="182" t="s">
        <v>86</v>
      </c>
      <c r="E254" s="183" t="s">
        <v>86</v>
      </c>
      <c r="F254" s="188">
        <v>0.05</v>
      </c>
      <c r="G254" s="193">
        <v>1.04</v>
      </c>
      <c r="H254" s="186">
        <v>1.0900000000000001</v>
      </c>
      <c r="I254" s="199"/>
      <c r="J254" s="188"/>
      <c r="K254" s="175"/>
      <c r="L254" s="188">
        <v>0.05</v>
      </c>
      <c r="M254" s="198">
        <v>0.99</v>
      </c>
      <c r="N254" s="188">
        <v>0.05</v>
      </c>
      <c r="O254" s="188">
        <v>1.0900000000000001</v>
      </c>
      <c r="P254" s="175"/>
      <c r="Q254" s="199"/>
      <c r="R254" s="199"/>
      <c r="S254" s="199"/>
      <c r="T254" s="188"/>
      <c r="U254" s="175"/>
      <c r="V254" s="199"/>
      <c r="W254" s="195"/>
      <c r="X254" s="195"/>
      <c r="Y254" s="195"/>
      <c r="AA254" s="175"/>
      <c r="AB254" s="176">
        <v>9</v>
      </c>
      <c r="AC254" s="176" t="s">
        <v>710</v>
      </c>
      <c r="AD254" s="176" t="s">
        <v>729</v>
      </c>
      <c r="AE254" s="176" t="s">
        <v>567</v>
      </c>
      <c r="AF254" s="176" t="s">
        <v>568</v>
      </c>
    </row>
    <row r="255" spans="1:32" x14ac:dyDescent="0.3">
      <c r="A255" s="196" t="s">
        <v>569</v>
      </c>
      <c r="B255" s="197" t="s">
        <v>570</v>
      </c>
      <c r="C255" s="216" t="s">
        <v>86</v>
      </c>
      <c r="D255" s="182" t="s">
        <v>86</v>
      </c>
      <c r="E255" s="183" t="s">
        <v>86</v>
      </c>
      <c r="F255" s="188">
        <v>0.05</v>
      </c>
      <c r="G255" s="193">
        <v>1.04</v>
      </c>
      <c r="H255" s="186">
        <v>1.0900000000000001</v>
      </c>
      <c r="I255" s="199"/>
      <c r="J255" s="188"/>
      <c r="K255" s="175"/>
      <c r="L255" s="188">
        <v>0.05</v>
      </c>
      <c r="M255" s="198">
        <v>0.99</v>
      </c>
      <c r="N255" s="188">
        <v>0.05</v>
      </c>
      <c r="O255" s="188">
        <v>1.0900000000000001</v>
      </c>
      <c r="P255" s="175"/>
      <c r="Q255" s="199"/>
      <c r="R255" s="199"/>
      <c r="S255" s="199"/>
      <c r="T255" s="188"/>
      <c r="U255" s="175"/>
      <c r="V255" s="199"/>
      <c r="W255" s="195"/>
      <c r="X255" s="195"/>
      <c r="Y255" s="195"/>
      <c r="AA255" s="175"/>
      <c r="AB255" s="176">
        <v>9</v>
      </c>
      <c r="AC255" s="176" t="s">
        <v>710</v>
      </c>
      <c r="AD255" s="176" t="s">
        <v>729</v>
      </c>
      <c r="AE255" s="176" t="s">
        <v>569</v>
      </c>
      <c r="AF255" s="176" t="s">
        <v>570</v>
      </c>
    </row>
    <row r="256" spans="1:32" x14ac:dyDescent="0.3">
      <c r="A256" s="196" t="s">
        <v>571</v>
      </c>
      <c r="B256" s="197" t="s">
        <v>572</v>
      </c>
      <c r="C256" s="216" t="s">
        <v>86</v>
      </c>
      <c r="D256" s="182" t="s">
        <v>86</v>
      </c>
      <c r="E256" s="183" t="s">
        <v>86</v>
      </c>
      <c r="F256" s="188">
        <v>0.05</v>
      </c>
      <c r="G256" s="193">
        <v>1.04</v>
      </c>
      <c r="H256" s="186">
        <v>1.0900000000000001</v>
      </c>
      <c r="I256" s="199"/>
      <c r="J256" s="188"/>
      <c r="K256" s="175"/>
      <c r="L256" s="188">
        <v>0.05</v>
      </c>
      <c r="M256" s="198">
        <v>0.99</v>
      </c>
      <c r="N256" s="188">
        <v>0.05</v>
      </c>
      <c r="O256" s="188">
        <v>1.0900000000000001</v>
      </c>
      <c r="P256" s="175"/>
      <c r="Q256" s="199"/>
      <c r="R256" s="199"/>
      <c r="S256" s="199"/>
      <c r="T256" s="188"/>
      <c r="U256" s="175"/>
      <c r="V256" s="199"/>
      <c r="W256" s="195"/>
      <c r="X256" s="195"/>
      <c r="Y256" s="195"/>
      <c r="AA256" s="175"/>
      <c r="AB256" s="176">
        <v>9</v>
      </c>
      <c r="AC256" s="176" t="s">
        <v>710</v>
      </c>
      <c r="AD256" s="176" t="s">
        <v>729</v>
      </c>
      <c r="AE256" s="176" t="s">
        <v>571</v>
      </c>
      <c r="AF256" s="176" t="s">
        <v>572</v>
      </c>
    </row>
    <row r="257" spans="1:32" x14ac:dyDescent="0.3">
      <c r="A257" s="196" t="s">
        <v>573</v>
      </c>
      <c r="B257" s="197" t="s">
        <v>574</v>
      </c>
      <c r="C257" s="216" t="s">
        <v>86</v>
      </c>
      <c r="D257" s="182" t="s">
        <v>86</v>
      </c>
      <c r="E257" s="183" t="s">
        <v>86</v>
      </c>
      <c r="F257" s="188">
        <v>0.05</v>
      </c>
      <c r="G257" s="193">
        <v>1.04</v>
      </c>
      <c r="H257" s="186">
        <v>1.0900000000000001</v>
      </c>
      <c r="I257" s="199"/>
      <c r="J257" s="188"/>
      <c r="K257" s="175"/>
      <c r="L257" s="188">
        <v>0.05</v>
      </c>
      <c r="M257" s="198">
        <v>0.99</v>
      </c>
      <c r="N257" s="188">
        <v>0.05</v>
      </c>
      <c r="O257" s="188">
        <v>1.0900000000000001</v>
      </c>
      <c r="P257" s="175"/>
      <c r="Q257" s="199"/>
      <c r="R257" s="199"/>
      <c r="S257" s="199"/>
      <c r="T257" s="188"/>
      <c r="U257" s="175"/>
      <c r="V257" s="199"/>
      <c r="W257" s="195"/>
      <c r="X257" s="195"/>
      <c r="Y257" s="195"/>
      <c r="AA257" s="175"/>
      <c r="AB257" s="176">
        <v>9</v>
      </c>
      <c r="AC257" s="176" t="s">
        <v>710</v>
      </c>
      <c r="AD257" s="176" t="s">
        <v>574</v>
      </c>
      <c r="AE257" s="176" t="s">
        <v>573</v>
      </c>
      <c r="AF257" s="176" t="s">
        <v>574</v>
      </c>
    </row>
    <row r="258" spans="1:32" x14ac:dyDescent="0.3">
      <c r="A258" s="196" t="s">
        <v>575</v>
      </c>
      <c r="B258" s="197" t="s">
        <v>576</v>
      </c>
      <c r="C258" s="216" t="s">
        <v>86</v>
      </c>
      <c r="D258" s="182" t="s">
        <v>86</v>
      </c>
      <c r="E258" s="183" t="s">
        <v>86</v>
      </c>
      <c r="F258" s="188">
        <v>0.05</v>
      </c>
      <c r="G258" s="193">
        <v>1.04</v>
      </c>
      <c r="H258" s="186">
        <v>1.0900000000000001</v>
      </c>
      <c r="I258" s="199"/>
      <c r="J258" s="188"/>
      <c r="K258" s="175"/>
      <c r="L258" s="188">
        <v>0.05</v>
      </c>
      <c r="M258" s="198">
        <v>0.99</v>
      </c>
      <c r="N258" s="188">
        <v>0.05</v>
      </c>
      <c r="O258" s="188">
        <v>1.0900000000000001</v>
      </c>
      <c r="P258" s="175"/>
      <c r="Q258" s="199"/>
      <c r="R258" s="199"/>
      <c r="S258" s="199"/>
      <c r="T258" s="188"/>
      <c r="U258" s="175"/>
      <c r="V258" s="199"/>
      <c r="W258" s="195"/>
      <c r="X258" s="195"/>
      <c r="Y258" s="195"/>
      <c r="AA258" s="175"/>
      <c r="AB258" s="176">
        <v>9</v>
      </c>
      <c r="AC258" s="176" t="s">
        <v>710</v>
      </c>
      <c r="AD258" s="176" t="s">
        <v>730</v>
      </c>
      <c r="AE258" s="176" t="s">
        <v>575</v>
      </c>
      <c r="AF258" s="176" t="s">
        <v>576</v>
      </c>
    </row>
    <row r="259" spans="1:32" x14ac:dyDescent="0.3">
      <c r="A259" s="196" t="s">
        <v>577</v>
      </c>
      <c r="B259" s="197" t="s">
        <v>578</v>
      </c>
      <c r="C259" s="216" t="s">
        <v>86</v>
      </c>
      <c r="D259" s="182" t="s">
        <v>86</v>
      </c>
      <c r="E259" s="183" t="s">
        <v>86</v>
      </c>
      <c r="F259" s="188">
        <v>0.05</v>
      </c>
      <c r="G259" s="193">
        <v>1.04</v>
      </c>
      <c r="H259" s="186">
        <v>1.0900000000000001</v>
      </c>
      <c r="I259" s="199"/>
      <c r="J259" s="188"/>
      <c r="K259" s="175"/>
      <c r="L259" s="188">
        <v>0.05</v>
      </c>
      <c r="M259" s="198">
        <v>0.99</v>
      </c>
      <c r="N259" s="188">
        <v>0.05</v>
      </c>
      <c r="O259" s="188">
        <v>1.0900000000000001</v>
      </c>
      <c r="P259" s="175"/>
      <c r="Q259" s="199"/>
      <c r="R259" s="199"/>
      <c r="S259" s="199"/>
      <c r="T259" s="188"/>
      <c r="U259" s="175"/>
      <c r="V259" s="199"/>
      <c r="W259" s="195"/>
      <c r="X259" s="195"/>
      <c r="Y259" s="195"/>
      <c r="AA259" s="175"/>
      <c r="AB259" s="176">
        <v>9</v>
      </c>
      <c r="AC259" s="176" t="s">
        <v>710</v>
      </c>
      <c r="AD259" s="176" t="s">
        <v>730</v>
      </c>
      <c r="AE259" s="176" t="s">
        <v>577</v>
      </c>
      <c r="AF259" s="176" t="s">
        <v>578</v>
      </c>
    </row>
    <row r="260" spans="1:32" x14ac:dyDescent="0.3">
      <c r="A260" s="196" t="s">
        <v>579</v>
      </c>
      <c r="B260" s="197" t="s">
        <v>580</v>
      </c>
      <c r="C260" s="216" t="s">
        <v>86</v>
      </c>
      <c r="D260" s="182" t="s">
        <v>86</v>
      </c>
      <c r="E260" s="183" t="s">
        <v>86</v>
      </c>
      <c r="F260" s="188">
        <v>0.05</v>
      </c>
      <c r="G260" s="193">
        <v>1.04</v>
      </c>
      <c r="H260" s="186">
        <v>1.0900000000000001</v>
      </c>
      <c r="I260" s="199"/>
      <c r="J260" s="188"/>
      <c r="K260" s="175"/>
      <c r="L260" s="188">
        <v>0.05</v>
      </c>
      <c r="M260" s="198">
        <v>0.99</v>
      </c>
      <c r="N260" s="188">
        <v>0.05</v>
      </c>
      <c r="O260" s="188">
        <v>1.0900000000000001</v>
      </c>
      <c r="P260" s="175"/>
      <c r="Q260" s="199"/>
      <c r="R260" s="199"/>
      <c r="S260" s="199"/>
      <c r="T260" s="188"/>
      <c r="U260" s="175"/>
      <c r="V260" s="199"/>
      <c r="W260" s="195"/>
      <c r="X260" s="195"/>
      <c r="Y260" s="195"/>
      <c r="AA260" s="175"/>
      <c r="AB260" s="176">
        <v>9</v>
      </c>
      <c r="AC260" s="176" t="s">
        <v>710</v>
      </c>
      <c r="AD260" s="176" t="s">
        <v>730</v>
      </c>
      <c r="AE260" s="176" t="s">
        <v>579</v>
      </c>
      <c r="AF260" s="176" t="s">
        <v>580</v>
      </c>
    </row>
    <row r="261" spans="1:32" x14ac:dyDescent="0.3">
      <c r="A261" s="196" t="s">
        <v>581</v>
      </c>
      <c r="B261" s="197" t="s">
        <v>582</v>
      </c>
      <c r="C261" s="216" t="s">
        <v>86</v>
      </c>
      <c r="D261" s="182" t="s">
        <v>86</v>
      </c>
      <c r="E261" s="183" t="s">
        <v>86</v>
      </c>
      <c r="F261" s="188">
        <v>0.05</v>
      </c>
      <c r="G261" s="193">
        <v>1.04</v>
      </c>
      <c r="H261" s="186">
        <v>1.0900000000000001</v>
      </c>
      <c r="I261" s="199"/>
      <c r="J261" s="188"/>
      <c r="K261" s="175"/>
      <c r="L261" s="188">
        <v>0.05</v>
      </c>
      <c r="M261" s="198">
        <v>0.99</v>
      </c>
      <c r="N261" s="188">
        <v>0.05</v>
      </c>
      <c r="O261" s="188">
        <v>1.0900000000000001</v>
      </c>
      <c r="P261" s="175"/>
      <c r="Q261" s="199"/>
      <c r="R261" s="199"/>
      <c r="S261" s="199"/>
      <c r="T261" s="188"/>
      <c r="U261" s="175"/>
      <c r="V261" s="199"/>
      <c r="W261" s="195"/>
      <c r="X261" s="195"/>
      <c r="Y261" s="195"/>
      <c r="AA261" s="175"/>
      <c r="AB261" s="176">
        <v>9</v>
      </c>
      <c r="AC261" s="176" t="s">
        <v>710</v>
      </c>
      <c r="AD261" s="176" t="s">
        <v>730</v>
      </c>
      <c r="AE261" s="176" t="s">
        <v>581</v>
      </c>
      <c r="AF261" s="176" t="s">
        <v>582</v>
      </c>
    </row>
    <row r="262" spans="1:32" x14ac:dyDescent="0.3">
      <c r="A262" s="196" t="s">
        <v>583</v>
      </c>
      <c r="B262" s="197" t="s">
        <v>584</v>
      </c>
      <c r="C262" s="216" t="s">
        <v>86</v>
      </c>
      <c r="D262" s="182" t="s">
        <v>86</v>
      </c>
      <c r="E262" s="183" t="s">
        <v>86</v>
      </c>
      <c r="F262" s="188">
        <v>0.05</v>
      </c>
      <c r="G262" s="193">
        <v>1.04</v>
      </c>
      <c r="H262" s="186">
        <v>1.0900000000000001</v>
      </c>
      <c r="I262" s="199"/>
      <c r="J262" s="188"/>
      <c r="K262" s="175"/>
      <c r="L262" s="188">
        <v>0.05</v>
      </c>
      <c r="M262" s="198">
        <v>0.99</v>
      </c>
      <c r="N262" s="188">
        <v>0.05</v>
      </c>
      <c r="O262" s="188">
        <v>1.0900000000000001</v>
      </c>
      <c r="P262" s="175"/>
      <c r="Q262" s="199"/>
      <c r="R262" s="199"/>
      <c r="S262" s="199"/>
      <c r="T262" s="188"/>
      <c r="U262" s="175"/>
      <c r="V262" s="199"/>
      <c r="W262" s="195"/>
      <c r="X262" s="195"/>
      <c r="Y262" s="195"/>
      <c r="AA262" s="175"/>
      <c r="AB262" s="176">
        <v>9</v>
      </c>
      <c r="AC262" s="176" t="s">
        <v>710</v>
      </c>
      <c r="AD262" s="176" t="s">
        <v>731</v>
      </c>
      <c r="AE262" s="176" t="s">
        <v>583</v>
      </c>
      <c r="AF262" s="176" t="s">
        <v>584</v>
      </c>
    </row>
    <row r="263" spans="1:32" x14ac:dyDescent="0.3">
      <c r="A263" s="196" t="s">
        <v>585</v>
      </c>
      <c r="B263" s="197" t="s">
        <v>586</v>
      </c>
      <c r="C263" s="216" t="s">
        <v>86</v>
      </c>
      <c r="D263" s="182" t="s">
        <v>86</v>
      </c>
      <c r="E263" s="183" t="s">
        <v>86</v>
      </c>
      <c r="F263" s="188">
        <v>0.05</v>
      </c>
      <c r="G263" s="193">
        <v>1.04</v>
      </c>
      <c r="H263" s="186">
        <v>1.0900000000000001</v>
      </c>
      <c r="I263" s="199"/>
      <c r="J263" s="188"/>
      <c r="K263" s="175"/>
      <c r="L263" s="188">
        <v>0.05</v>
      </c>
      <c r="M263" s="198">
        <v>0.99</v>
      </c>
      <c r="N263" s="188">
        <v>0.05</v>
      </c>
      <c r="O263" s="188">
        <v>1.0900000000000001</v>
      </c>
      <c r="P263" s="175"/>
      <c r="Q263" s="199"/>
      <c r="R263" s="199"/>
      <c r="S263" s="199"/>
      <c r="T263" s="188"/>
      <c r="U263" s="175"/>
      <c r="V263" s="199"/>
      <c r="W263" s="195"/>
      <c r="X263" s="195"/>
      <c r="Y263" s="195"/>
      <c r="AA263" s="175"/>
      <c r="AB263" s="176">
        <v>9</v>
      </c>
      <c r="AC263" s="176" t="s">
        <v>710</v>
      </c>
      <c r="AD263" s="176" t="s">
        <v>731</v>
      </c>
      <c r="AE263" s="176" t="s">
        <v>585</v>
      </c>
      <c r="AF263" s="176" t="s">
        <v>586</v>
      </c>
    </row>
    <row r="264" spans="1:32" x14ac:dyDescent="0.3">
      <c r="A264" s="196" t="s">
        <v>587</v>
      </c>
      <c r="B264" s="197" t="s">
        <v>588</v>
      </c>
      <c r="C264" s="216" t="s">
        <v>86</v>
      </c>
      <c r="D264" s="182" t="s">
        <v>86</v>
      </c>
      <c r="E264" s="183" t="s">
        <v>86</v>
      </c>
      <c r="F264" s="188">
        <v>0.05</v>
      </c>
      <c r="G264" s="193">
        <v>1.04</v>
      </c>
      <c r="H264" s="186">
        <v>1.0900000000000001</v>
      </c>
      <c r="I264" s="199"/>
      <c r="J264" s="188"/>
      <c r="K264" s="175"/>
      <c r="L264" s="188">
        <v>0.05</v>
      </c>
      <c r="M264" s="198">
        <v>0.99</v>
      </c>
      <c r="N264" s="188">
        <v>0.05</v>
      </c>
      <c r="O264" s="188">
        <v>1.0900000000000001</v>
      </c>
      <c r="P264" s="175"/>
      <c r="Q264" s="199"/>
      <c r="R264" s="199"/>
      <c r="S264" s="199"/>
      <c r="T264" s="188"/>
      <c r="U264" s="175"/>
      <c r="V264" s="199"/>
      <c r="W264" s="195"/>
      <c r="X264" s="195"/>
      <c r="Y264" s="195"/>
      <c r="AA264" s="175"/>
      <c r="AB264" s="176">
        <v>9</v>
      </c>
      <c r="AC264" s="176" t="s">
        <v>710</v>
      </c>
      <c r="AD264" s="176" t="s">
        <v>730</v>
      </c>
      <c r="AE264" s="176" t="s">
        <v>587</v>
      </c>
      <c r="AF264" s="176" t="s">
        <v>588</v>
      </c>
    </row>
    <row r="265" spans="1:32" x14ac:dyDescent="0.3">
      <c r="A265" s="196" t="s">
        <v>589</v>
      </c>
      <c r="B265" s="197" t="s">
        <v>590</v>
      </c>
      <c r="C265" s="216" t="s">
        <v>86</v>
      </c>
      <c r="D265" s="182" t="s">
        <v>86</v>
      </c>
      <c r="E265" s="183" t="s">
        <v>86</v>
      </c>
      <c r="F265" s="188">
        <v>0.05</v>
      </c>
      <c r="G265" s="193">
        <v>1.04</v>
      </c>
      <c r="H265" s="186">
        <v>1.0900000000000001</v>
      </c>
      <c r="I265" s="199"/>
      <c r="J265" s="188"/>
      <c r="K265" s="175"/>
      <c r="L265" s="188">
        <v>0.05</v>
      </c>
      <c r="M265" s="198">
        <v>0.99</v>
      </c>
      <c r="N265" s="188">
        <v>0.05</v>
      </c>
      <c r="O265" s="188">
        <v>1.0900000000000001</v>
      </c>
      <c r="P265" s="175"/>
      <c r="Q265" s="199"/>
      <c r="R265" s="199"/>
      <c r="S265" s="199"/>
      <c r="T265" s="188"/>
      <c r="U265" s="175"/>
      <c r="V265" s="199"/>
      <c r="W265" s="195"/>
      <c r="X265" s="195"/>
      <c r="Y265" s="195"/>
      <c r="AA265" s="175"/>
      <c r="AB265" s="176">
        <v>9</v>
      </c>
      <c r="AC265" s="176" t="s">
        <v>710</v>
      </c>
      <c r="AD265" s="176" t="s">
        <v>729</v>
      </c>
      <c r="AE265" s="176" t="s">
        <v>589</v>
      </c>
      <c r="AF265" s="176" t="s">
        <v>590</v>
      </c>
    </row>
    <row r="266" spans="1:32" x14ac:dyDescent="0.3">
      <c r="A266" s="196" t="s">
        <v>591</v>
      </c>
      <c r="B266" s="197" t="s">
        <v>592</v>
      </c>
      <c r="C266" s="216" t="s">
        <v>86</v>
      </c>
      <c r="D266" s="182" t="s">
        <v>86</v>
      </c>
      <c r="E266" s="183" t="s">
        <v>86</v>
      </c>
      <c r="F266" s="188">
        <v>0.05</v>
      </c>
      <c r="G266" s="193">
        <v>1.04</v>
      </c>
      <c r="H266" s="186">
        <v>1.0900000000000001</v>
      </c>
      <c r="I266" s="199"/>
      <c r="J266" s="188"/>
      <c r="K266" s="175"/>
      <c r="L266" s="188">
        <v>0.05</v>
      </c>
      <c r="M266" s="198">
        <v>0.99</v>
      </c>
      <c r="N266" s="188">
        <v>0.05</v>
      </c>
      <c r="O266" s="188">
        <v>1.0900000000000001</v>
      </c>
      <c r="P266" s="175"/>
      <c r="Q266" s="199"/>
      <c r="R266" s="199"/>
      <c r="S266" s="199"/>
      <c r="T266" s="188"/>
      <c r="U266" s="175"/>
      <c r="V266" s="199"/>
      <c r="W266" s="195"/>
      <c r="X266" s="195"/>
      <c r="Y266" s="195"/>
      <c r="AA266" s="175"/>
      <c r="AB266" s="176">
        <v>9</v>
      </c>
      <c r="AC266" s="176" t="s">
        <v>710</v>
      </c>
      <c r="AD266" s="176" t="s">
        <v>729</v>
      </c>
      <c r="AE266" s="176" t="s">
        <v>591</v>
      </c>
      <c r="AF266" s="176" t="s">
        <v>592</v>
      </c>
    </row>
    <row r="267" spans="1:32" x14ac:dyDescent="0.3">
      <c r="A267" s="196" t="s">
        <v>593</v>
      </c>
      <c r="B267" s="197" t="s">
        <v>594</v>
      </c>
      <c r="C267" s="216" t="s">
        <v>86</v>
      </c>
      <c r="D267" s="182" t="s">
        <v>86</v>
      </c>
      <c r="E267" s="183" t="s">
        <v>86</v>
      </c>
      <c r="F267" s="188">
        <v>0.05</v>
      </c>
      <c r="G267" s="193">
        <v>3.1199999999999997</v>
      </c>
      <c r="H267" s="186">
        <v>3.1699999999999995</v>
      </c>
      <c r="I267" s="199"/>
      <c r="J267" s="188"/>
      <c r="K267" s="175"/>
      <c r="L267" s="188">
        <v>0.05</v>
      </c>
      <c r="M267" s="198">
        <v>3.07</v>
      </c>
      <c r="N267" s="188">
        <v>0.05</v>
      </c>
      <c r="O267" s="188">
        <v>3.1699999999999995</v>
      </c>
      <c r="P267" s="175"/>
      <c r="Q267" s="199"/>
      <c r="R267" s="199"/>
      <c r="S267" s="199"/>
      <c r="T267" s="188"/>
      <c r="U267" s="175"/>
      <c r="V267" s="199"/>
      <c r="W267" s="195"/>
      <c r="X267" s="195"/>
      <c r="Y267" s="195"/>
      <c r="AA267" s="175"/>
      <c r="AB267" s="176">
        <v>9</v>
      </c>
      <c r="AC267" s="176" t="s">
        <v>710</v>
      </c>
      <c r="AD267" s="176" t="s">
        <v>733</v>
      </c>
      <c r="AE267" s="176" t="s">
        <v>593</v>
      </c>
      <c r="AF267" s="176" t="s">
        <v>594</v>
      </c>
    </row>
    <row r="268" spans="1:32" x14ac:dyDescent="0.3">
      <c r="A268" s="196" t="s">
        <v>595</v>
      </c>
      <c r="B268" s="197" t="s">
        <v>596</v>
      </c>
      <c r="C268" s="216" t="s">
        <v>86</v>
      </c>
      <c r="D268" s="182" t="s">
        <v>86</v>
      </c>
      <c r="E268" s="183" t="s">
        <v>86</v>
      </c>
      <c r="F268" s="188">
        <v>0.05</v>
      </c>
      <c r="G268" s="193">
        <v>3.1199999999999997</v>
      </c>
      <c r="H268" s="186">
        <v>3.1699999999999995</v>
      </c>
      <c r="I268" s="199"/>
      <c r="J268" s="188"/>
      <c r="K268" s="175"/>
      <c r="L268" s="188">
        <v>0.05</v>
      </c>
      <c r="M268" s="198">
        <v>3.07</v>
      </c>
      <c r="N268" s="188">
        <v>0.05</v>
      </c>
      <c r="O268" s="188">
        <v>3.1699999999999995</v>
      </c>
      <c r="P268" s="175"/>
      <c r="Q268" s="199"/>
      <c r="R268" s="199"/>
      <c r="S268" s="199"/>
      <c r="T268" s="188"/>
      <c r="U268" s="175"/>
      <c r="V268" s="199"/>
      <c r="W268" s="195"/>
      <c r="X268" s="195"/>
      <c r="Y268" s="195"/>
      <c r="AA268" s="175"/>
      <c r="AB268" s="176">
        <v>9</v>
      </c>
      <c r="AC268" s="176" t="s">
        <v>710</v>
      </c>
      <c r="AD268" s="176" t="s">
        <v>733</v>
      </c>
      <c r="AE268" s="176" t="s">
        <v>595</v>
      </c>
      <c r="AF268" s="176" t="s">
        <v>596</v>
      </c>
    </row>
    <row r="269" spans="1:32" x14ac:dyDescent="0.3">
      <c r="A269" s="196" t="s">
        <v>597</v>
      </c>
      <c r="B269" s="197" t="s">
        <v>598</v>
      </c>
      <c r="C269" s="216" t="s">
        <v>86</v>
      </c>
      <c r="D269" s="182" t="s">
        <v>86</v>
      </c>
      <c r="E269" s="183" t="s">
        <v>86</v>
      </c>
      <c r="F269" s="188">
        <v>0.05</v>
      </c>
      <c r="G269" s="193">
        <v>3.1199999999999997</v>
      </c>
      <c r="H269" s="186">
        <v>3.1699999999999995</v>
      </c>
      <c r="I269" s="199"/>
      <c r="J269" s="188"/>
      <c r="K269" s="175"/>
      <c r="L269" s="188">
        <v>0.05</v>
      </c>
      <c r="M269" s="198">
        <v>3.07</v>
      </c>
      <c r="N269" s="188">
        <v>0.05</v>
      </c>
      <c r="O269" s="188">
        <v>3.1699999999999995</v>
      </c>
      <c r="P269" s="175"/>
      <c r="Q269" s="199"/>
      <c r="R269" s="199"/>
      <c r="S269" s="199"/>
      <c r="T269" s="188"/>
      <c r="U269" s="175"/>
      <c r="V269" s="199"/>
      <c r="W269" s="195"/>
      <c r="X269" s="195"/>
      <c r="Y269" s="195"/>
      <c r="AA269" s="175"/>
      <c r="AB269" s="176">
        <v>9</v>
      </c>
      <c r="AC269" s="176" t="s">
        <v>710</v>
      </c>
      <c r="AD269" s="176" t="s">
        <v>734</v>
      </c>
      <c r="AE269" s="176" t="s">
        <v>597</v>
      </c>
      <c r="AF269" s="176" t="s">
        <v>598</v>
      </c>
    </row>
    <row r="270" spans="1:32" x14ac:dyDescent="0.3">
      <c r="A270" s="196" t="s">
        <v>599</v>
      </c>
      <c r="B270" s="197" t="s">
        <v>600</v>
      </c>
      <c r="C270" s="216" t="s">
        <v>86</v>
      </c>
      <c r="D270" s="182" t="s">
        <v>86</v>
      </c>
      <c r="E270" s="183" t="s">
        <v>86</v>
      </c>
      <c r="F270" s="188">
        <v>0.05</v>
      </c>
      <c r="G270" s="193">
        <v>3.1199999999999997</v>
      </c>
      <c r="H270" s="186">
        <v>3.1699999999999995</v>
      </c>
      <c r="I270" s="199"/>
      <c r="J270" s="188"/>
      <c r="K270" s="175"/>
      <c r="L270" s="188">
        <v>0.05</v>
      </c>
      <c r="M270" s="198">
        <v>3.07</v>
      </c>
      <c r="N270" s="188">
        <v>0.05</v>
      </c>
      <c r="O270" s="188">
        <v>3.1699999999999995</v>
      </c>
      <c r="P270" s="175"/>
      <c r="Q270" s="199"/>
      <c r="R270" s="199"/>
      <c r="S270" s="199"/>
      <c r="T270" s="188"/>
      <c r="U270" s="175"/>
      <c r="V270" s="199"/>
      <c r="W270" s="195"/>
      <c r="X270" s="195"/>
      <c r="Y270" s="195"/>
      <c r="AA270" s="175"/>
      <c r="AB270" s="176">
        <v>9</v>
      </c>
      <c r="AC270" s="176" t="s">
        <v>710</v>
      </c>
      <c r="AD270" s="176" t="s">
        <v>734</v>
      </c>
      <c r="AE270" s="176" t="s">
        <v>599</v>
      </c>
      <c r="AF270" s="176" t="s">
        <v>600</v>
      </c>
    </row>
    <row r="271" spans="1:32" x14ac:dyDescent="0.3">
      <c r="A271" s="196" t="s">
        <v>601</v>
      </c>
      <c r="B271" s="197" t="s">
        <v>602</v>
      </c>
      <c r="C271" s="216" t="s">
        <v>86</v>
      </c>
      <c r="D271" s="182" t="s">
        <v>86</v>
      </c>
      <c r="E271" s="183" t="s">
        <v>86</v>
      </c>
      <c r="F271" s="188">
        <v>0.05</v>
      </c>
      <c r="G271" s="193">
        <v>3.1199999999999997</v>
      </c>
      <c r="H271" s="186">
        <v>3.1699999999999995</v>
      </c>
      <c r="I271" s="199"/>
      <c r="J271" s="188"/>
      <c r="K271" s="175"/>
      <c r="L271" s="188">
        <v>0.05</v>
      </c>
      <c r="M271" s="198">
        <v>3.07</v>
      </c>
      <c r="N271" s="188">
        <v>0.05</v>
      </c>
      <c r="O271" s="188">
        <v>3.1699999999999995</v>
      </c>
      <c r="P271" s="175"/>
      <c r="Q271" s="199"/>
      <c r="R271" s="199"/>
      <c r="S271" s="199"/>
      <c r="T271" s="188"/>
      <c r="U271" s="175"/>
      <c r="V271" s="199"/>
      <c r="W271" s="195"/>
      <c r="X271" s="195"/>
      <c r="Y271" s="195"/>
      <c r="AA271" s="175"/>
      <c r="AB271" s="176">
        <v>9</v>
      </c>
      <c r="AC271" s="176" t="s">
        <v>710</v>
      </c>
      <c r="AD271" s="176" t="s">
        <v>734</v>
      </c>
      <c r="AE271" s="176" t="s">
        <v>601</v>
      </c>
      <c r="AF271" s="176" t="s">
        <v>602</v>
      </c>
    </row>
    <row r="272" spans="1:32" x14ac:dyDescent="0.3">
      <c r="A272" s="196" t="s">
        <v>603</v>
      </c>
      <c r="B272" s="197" t="s">
        <v>604</v>
      </c>
      <c r="C272" s="216" t="s">
        <v>86</v>
      </c>
      <c r="D272" s="182" t="s">
        <v>86</v>
      </c>
      <c r="E272" s="183" t="s">
        <v>86</v>
      </c>
      <c r="F272" s="188">
        <v>0.05</v>
      </c>
      <c r="G272" s="193">
        <v>3.1199999999999997</v>
      </c>
      <c r="H272" s="186">
        <v>3.1699999999999995</v>
      </c>
      <c r="I272" s="199"/>
      <c r="J272" s="188"/>
      <c r="K272" s="175"/>
      <c r="L272" s="188">
        <v>0.05</v>
      </c>
      <c r="M272" s="198">
        <v>3.07</v>
      </c>
      <c r="N272" s="188">
        <v>0.05</v>
      </c>
      <c r="O272" s="188">
        <v>3.1699999999999995</v>
      </c>
      <c r="P272" s="175"/>
      <c r="Q272" s="199"/>
      <c r="R272" s="199"/>
      <c r="S272" s="199"/>
      <c r="T272" s="188"/>
      <c r="U272" s="175"/>
      <c r="V272" s="199"/>
      <c r="W272" s="195"/>
      <c r="X272" s="195"/>
      <c r="Y272" s="195"/>
      <c r="AA272" s="175"/>
      <c r="AB272" s="176">
        <v>9</v>
      </c>
      <c r="AC272" s="176" t="s">
        <v>710</v>
      </c>
      <c r="AD272" s="176" t="s">
        <v>734</v>
      </c>
      <c r="AE272" s="176" t="s">
        <v>603</v>
      </c>
      <c r="AF272" s="176" t="s">
        <v>604</v>
      </c>
    </row>
    <row r="273" spans="1:32" x14ac:dyDescent="0.3">
      <c r="A273" s="196" t="s">
        <v>605</v>
      </c>
      <c r="B273" s="197" t="s">
        <v>606</v>
      </c>
      <c r="C273" s="216" t="s">
        <v>86</v>
      </c>
      <c r="D273" s="182" t="s">
        <v>86</v>
      </c>
      <c r="E273" s="183" t="s">
        <v>86</v>
      </c>
      <c r="F273" s="188">
        <v>0.05</v>
      </c>
      <c r="G273" s="193">
        <v>3.1199999999999997</v>
      </c>
      <c r="H273" s="186">
        <v>3.1699999999999995</v>
      </c>
      <c r="I273" s="199"/>
      <c r="J273" s="188"/>
      <c r="K273" s="175"/>
      <c r="L273" s="188">
        <v>0.05</v>
      </c>
      <c r="M273" s="198">
        <v>3.07</v>
      </c>
      <c r="N273" s="188">
        <v>0.05</v>
      </c>
      <c r="O273" s="188">
        <v>3.1699999999999995</v>
      </c>
      <c r="P273" s="175"/>
      <c r="Q273" s="199"/>
      <c r="R273" s="199"/>
      <c r="S273" s="199"/>
      <c r="T273" s="188"/>
      <c r="U273" s="175"/>
      <c r="V273" s="199"/>
      <c r="W273" s="195"/>
      <c r="X273" s="195"/>
      <c r="Y273" s="195"/>
      <c r="AA273" s="175"/>
      <c r="AB273" s="176">
        <v>9</v>
      </c>
      <c r="AC273" s="176" t="s">
        <v>710</v>
      </c>
      <c r="AD273" s="176" t="s">
        <v>734</v>
      </c>
      <c r="AE273" s="176" t="s">
        <v>605</v>
      </c>
      <c r="AF273" s="176" t="s">
        <v>606</v>
      </c>
    </row>
    <row r="274" spans="1:32" x14ac:dyDescent="0.3">
      <c r="A274" s="196" t="s">
        <v>607</v>
      </c>
      <c r="B274" s="197" t="s">
        <v>608</v>
      </c>
      <c r="C274" s="216" t="s">
        <v>86</v>
      </c>
      <c r="D274" s="182" t="s">
        <v>86</v>
      </c>
      <c r="E274" s="183" t="s">
        <v>86</v>
      </c>
      <c r="F274" s="188">
        <v>0.05</v>
      </c>
      <c r="G274" s="193">
        <v>3.1199999999999997</v>
      </c>
      <c r="H274" s="186">
        <v>3.1699999999999995</v>
      </c>
      <c r="I274" s="199"/>
      <c r="J274" s="188"/>
      <c r="K274" s="175"/>
      <c r="L274" s="188">
        <v>0.05</v>
      </c>
      <c r="M274" s="198">
        <v>3.07</v>
      </c>
      <c r="N274" s="188">
        <v>0.05</v>
      </c>
      <c r="O274" s="188">
        <v>3.1699999999999995</v>
      </c>
      <c r="P274" s="175"/>
      <c r="Q274" s="199"/>
      <c r="R274" s="199"/>
      <c r="S274" s="199"/>
      <c r="T274" s="188"/>
      <c r="U274" s="175"/>
      <c r="V274" s="199"/>
      <c r="W274" s="195"/>
      <c r="X274" s="195"/>
      <c r="Y274" s="195"/>
      <c r="AA274" s="175"/>
      <c r="AB274" s="176">
        <v>9</v>
      </c>
      <c r="AC274" s="176" t="s">
        <v>710</v>
      </c>
      <c r="AD274" s="176" t="s">
        <v>734</v>
      </c>
      <c r="AE274" s="176" t="s">
        <v>607</v>
      </c>
      <c r="AF274" s="176" t="s">
        <v>608</v>
      </c>
    </row>
    <row r="275" spans="1:32" x14ac:dyDescent="0.3">
      <c r="A275" s="196" t="s">
        <v>609</v>
      </c>
      <c r="B275" s="197" t="s">
        <v>610</v>
      </c>
      <c r="C275" s="216" t="s">
        <v>86</v>
      </c>
      <c r="D275" s="182" t="s">
        <v>86</v>
      </c>
      <c r="E275" s="183" t="s">
        <v>86</v>
      </c>
      <c r="F275" s="188">
        <v>0.05</v>
      </c>
      <c r="G275" s="193">
        <v>3.1199999999999997</v>
      </c>
      <c r="H275" s="186">
        <v>3.1699999999999995</v>
      </c>
      <c r="I275" s="199"/>
      <c r="J275" s="188"/>
      <c r="K275" s="175"/>
      <c r="L275" s="188">
        <v>0.05</v>
      </c>
      <c r="M275" s="198">
        <v>3.07</v>
      </c>
      <c r="N275" s="188">
        <v>0.05</v>
      </c>
      <c r="O275" s="188">
        <v>3.1699999999999995</v>
      </c>
      <c r="P275" s="175"/>
      <c r="Q275" s="199"/>
      <c r="R275" s="199"/>
      <c r="S275" s="199"/>
      <c r="T275" s="188"/>
      <c r="U275" s="175"/>
      <c r="V275" s="199"/>
      <c r="W275" s="195"/>
      <c r="X275" s="195"/>
      <c r="Y275" s="195"/>
      <c r="AA275" s="175"/>
      <c r="AB275" s="176">
        <v>9</v>
      </c>
      <c r="AC275" s="176" t="s">
        <v>710</v>
      </c>
      <c r="AD275" s="176" t="s">
        <v>734</v>
      </c>
      <c r="AE275" s="176" t="s">
        <v>609</v>
      </c>
      <c r="AF275" s="176" t="s">
        <v>610</v>
      </c>
    </row>
    <row r="276" spans="1:32" x14ac:dyDescent="0.3">
      <c r="A276" s="196" t="s">
        <v>611</v>
      </c>
      <c r="B276" s="197" t="s">
        <v>612</v>
      </c>
      <c r="C276" s="216" t="s">
        <v>86</v>
      </c>
      <c r="D276" s="182" t="s">
        <v>86</v>
      </c>
      <c r="E276" s="183" t="s">
        <v>86</v>
      </c>
      <c r="F276" s="188">
        <v>0.05</v>
      </c>
      <c r="G276" s="193">
        <v>3.1199999999999997</v>
      </c>
      <c r="H276" s="186">
        <v>3.1699999999999995</v>
      </c>
      <c r="I276" s="199"/>
      <c r="J276" s="188"/>
      <c r="K276" s="175"/>
      <c r="L276" s="188">
        <v>0.05</v>
      </c>
      <c r="M276" s="198">
        <v>3.07</v>
      </c>
      <c r="N276" s="188">
        <v>0.05</v>
      </c>
      <c r="O276" s="188">
        <v>3.1699999999999995</v>
      </c>
      <c r="P276" s="175"/>
      <c r="Q276" s="199"/>
      <c r="R276" s="199"/>
      <c r="S276" s="199"/>
      <c r="T276" s="188"/>
      <c r="U276" s="175"/>
      <c r="V276" s="199"/>
      <c r="W276" s="195"/>
      <c r="X276" s="195"/>
      <c r="Y276" s="195"/>
      <c r="AA276" s="175"/>
      <c r="AB276" s="176">
        <v>9</v>
      </c>
      <c r="AC276" s="176" t="s">
        <v>710</v>
      </c>
      <c r="AD276" s="176" t="s">
        <v>734</v>
      </c>
      <c r="AE276" s="176" t="s">
        <v>611</v>
      </c>
      <c r="AF276" s="176" t="s">
        <v>612</v>
      </c>
    </row>
    <row r="277" spans="1:32" x14ac:dyDescent="0.3">
      <c r="A277" s="196" t="s">
        <v>613</v>
      </c>
      <c r="B277" s="197" t="s">
        <v>614</v>
      </c>
      <c r="C277" s="216" t="s">
        <v>86</v>
      </c>
      <c r="D277" s="182" t="s">
        <v>86</v>
      </c>
      <c r="E277" s="183" t="s">
        <v>86</v>
      </c>
      <c r="F277" s="188">
        <v>0.05</v>
      </c>
      <c r="G277" s="193">
        <v>3.1199999999999997</v>
      </c>
      <c r="H277" s="186">
        <v>3.1699999999999995</v>
      </c>
      <c r="I277" s="199"/>
      <c r="J277" s="188"/>
      <c r="K277" s="175"/>
      <c r="L277" s="188">
        <v>0.05</v>
      </c>
      <c r="M277" s="198">
        <v>3.07</v>
      </c>
      <c r="N277" s="188">
        <v>0.05</v>
      </c>
      <c r="O277" s="188">
        <v>3.1699999999999995</v>
      </c>
      <c r="P277" s="175"/>
      <c r="Q277" s="199"/>
      <c r="R277" s="199"/>
      <c r="S277" s="199"/>
      <c r="T277" s="188"/>
      <c r="U277" s="175"/>
      <c r="V277" s="199"/>
      <c r="W277" s="195"/>
      <c r="X277" s="195"/>
      <c r="Y277" s="195"/>
      <c r="AA277" s="175"/>
      <c r="AB277" s="176">
        <v>9</v>
      </c>
      <c r="AC277" s="176" t="s">
        <v>710</v>
      </c>
      <c r="AD277" s="176" t="s">
        <v>734</v>
      </c>
      <c r="AE277" s="176" t="s">
        <v>613</v>
      </c>
      <c r="AF277" s="176" t="s">
        <v>614</v>
      </c>
    </row>
    <row r="278" spans="1:32" x14ac:dyDescent="0.3">
      <c r="A278" s="196" t="s">
        <v>615</v>
      </c>
      <c r="B278" s="197" t="s">
        <v>616</v>
      </c>
      <c r="C278" s="216" t="s">
        <v>86</v>
      </c>
      <c r="D278" s="182" t="s">
        <v>86</v>
      </c>
      <c r="E278" s="183" t="s">
        <v>86</v>
      </c>
      <c r="F278" s="188">
        <v>0.05</v>
      </c>
      <c r="G278" s="193">
        <v>3.1199999999999997</v>
      </c>
      <c r="H278" s="186">
        <v>3.1699999999999995</v>
      </c>
      <c r="I278" s="199"/>
      <c r="J278" s="188"/>
      <c r="K278" s="175"/>
      <c r="L278" s="188">
        <v>0.05</v>
      </c>
      <c r="M278" s="198">
        <v>3.07</v>
      </c>
      <c r="N278" s="188">
        <v>0.05</v>
      </c>
      <c r="O278" s="188">
        <v>3.1699999999999995</v>
      </c>
      <c r="P278" s="175"/>
      <c r="Q278" s="199"/>
      <c r="R278" s="199"/>
      <c r="S278" s="199"/>
      <c r="T278" s="188"/>
      <c r="U278" s="175"/>
      <c r="V278" s="199"/>
      <c r="W278" s="195"/>
      <c r="X278" s="195"/>
      <c r="Y278" s="195"/>
      <c r="AA278" s="175"/>
      <c r="AB278" s="176">
        <v>9</v>
      </c>
      <c r="AC278" s="176" t="s">
        <v>710</v>
      </c>
      <c r="AD278" s="176" t="s">
        <v>735</v>
      </c>
      <c r="AE278" s="176" t="s">
        <v>615</v>
      </c>
      <c r="AF278" s="176" t="s">
        <v>616</v>
      </c>
    </row>
    <row r="279" spans="1:32" x14ac:dyDescent="0.3">
      <c r="A279" s="196" t="s">
        <v>617</v>
      </c>
      <c r="B279" s="197" t="s">
        <v>618</v>
      </c>
      <c r="C279" s="216" t="s">
        <v>86</v>
      </c>
      <c r="D279" s="182" t="s">
        <v>86</v>
      </c>
      <c r="E279" s="183" t="s">
        <v>86</v>
      </c>
      <c r="F279" s="188">
        <v>0.05</v>
      </c>
      <c r="G279" s="193">
        <v>3.1199999999999997</v>
      </c>
      <c r="H279" s="186">
        <v>3.1699999999999995</v>
      </c>
      <c r="I279" s="199"/>
      <c r="J279" s="188"/>
      <c r="K279" s="175"/>
      <c r="L279" s="188">
        <v>0.05</v>
      </c>
      <c r="M279" s="198">
        <v>3.07</v>
      </c>
      <c r="N279" s="188">
        <v>0.05</v>
      </c>
      <c r="O279" s="188">
        <v>3.1699999999999995</v>
      </c>
      <c r="P279" s="175"/>
      <c r="Q279" s="199"/>
      <c r="R279" s="199"/>
      <c r="S279" s="199"/>
      <c r="T279" s="188"/>
      <c r="U279" s="175"/>
      <c r="V279" s="199"/>
      <c r="W279" s="195"/>
      <c r="X279" s="195"/>
      <c r="Y279" s="195"/>
      <c r="AA279" s="175"/>
      <c r="AB279" s="176">
        <v>9</v>
      </c>
      <c r="AC279" s="176" t="s">
        <v>710</v>
      </c>
      <c r="AD279" s="176" t="s">
        <v>735</v>
      </c>
      <c r="AE279" s="176" t="s">
        <v>617</v>
      </c>
      <c r="AF279" s="176" t="s">
        <v>618</v>
      </c>
    </row>
    <row r="280" spans="1:32" x14ac:dyDescent="0.3">
      <c r="A280" s="196" t="s">
        <v>619</v>
      </c>
      <c r="B280" s="197" t="s">
        <v>620</v>
      </c>
      <c r="C280" s="216" t="s">
        <v>86</v>
      </c>
      <c r="D280" s="182" t="s">
        <v>86</v>
      </c>
      <c r="E280" s="183" t="s">
        <v>86</v>
      </c>
      <c r="F280" s="188">
        <v>0.05</v>
      </c>
      <c r="G280" s="193">
        <v>3.1199999999999997</v>
      </c>
      <c r="H280" s="186">
        <v>3.1699999999999995</v>
      </c>
      <c r="I280" s="199"/>
      <c r="J280" s="188"/>
      <c r="K280" s="175"/>
      <c r="L280" s="188">
        <v>0.05</v>
      </c>
      <c r="M280" s="198">
        <v>3.07</v>
      </c>
      <c r="N280" s="188">
        <v>0.05</v>
      </c>
      <c r="O280" s="188">
        <v>3.1699999999999995</v>
      </c>
      <c r="P280" s="175"/>
      <c r="Q280" s="199"/>
      <c r="R280" s="199"/>
      <c r="S280" s="199"/>
      <c r="T280" s="188"/>
      <c r="U280" s="175"/>
      <c r="V280" s="199"/>
      <c r="W280" s="195"/>
      <c r="X280" s="195"/>
      <c r="Y280" s="195"/>
      <c r="AA280" s="175"/>
      <c r="AB280" s="176">
        <v>9</v>
      </c>
      <c r="AC280" s="176" t="s">
        <v>710</v>
      </c>
      <c r="AD280" s="176" t="s">
        <v>735</v>
      </c>
      <c r="AE280" s="176" t="s">
        <v>619</v>
      </c>
      <c r="AF280" s="176" t="s">
        <v>620</v>
      </c>
    </row>
    <row r="281" spans="1:32" x14ac:dyDescent="0.3">
      <c r="A281" s="196" t="s">
        <v>621</v>
      </c>
      <c r="B281" s="197" t="s">
        <v>622</v>
      </c>
      <c r="C281" s="216" t="s">
        <v>86</v>
      </c>
      <c r="D281" s="182" t="s">
        <v>86</v>
      </c>
      <c r="E281" s="183" t="s">
        <v>86</v>
      </c>
      <c r="F281" s="188">
        <v>0.05</v>
      </c>
      <c r="G281" s="193">
        <v>1.04</v>
      </c>
      <c r="H281" s="186">
        <v>1.0900000000000001</v>
      </c>
      <c r="I281" s="199"/>
      <c r="J281" s="188"/>
      <c r="K281" s="175"/>
      <c r="L281" s="188">
        <v>0.05</v>
      </c>
      <c r="M281" s="198">
        <v>0.99</v>
      </c>
      <c r="N281" s="188">
        <v>0.05</v>
      </c>
      <c r="O281" s="188">
        <v>1.0900000000000001</v>
      </c>
      <c r="P281" s="175"/>
      <c r="Q281" s="199"/>
      <c r="R281" s="199"/>
      <c r="S281" s="199"/>
      <c r="T281" s="188"/>
      <c r="U281" s="175"/>
      <c r="V281" s="199"/>
      <c r="W281" s="195"/>
      <c r="X281" s="195"/>
      <c r="Y281" s="195"/>
      <c r="AA281" s="175"/>
      <c r="AB281" s="176">
        <v>9</v>
      </c>
      <c r="AC281" s="176" t="s">
        <v>710</v>
      </c>
      <c r="AD281" s="176" t="s">
        <v>622</v>
      </c>
      <c r="AE281" s="176" t="s">
        <v>621</v>
      </c>
      <c r="AF281" s="176" t="s">
        <v>622</v>
      </c>
    </row>
    <row r="282" spans="1:32" x14ac:dyDescent="0.3">
      <c r="A282" s="196" t="s">
        <v>623</v>
      </c>
      <c r="B282" s="197" t="s">
        <v>624</v>
      </c>
      <c r="C282" s="216" t="s">
        <v>86</v>
      </c>
      <c r="D282" s="182" t="s">
        <v>86</v>
      </c>
      <c r="E282" s="183" t="s">
        <v>86</v>
      </c>
      <c r="F282" s="188">
        <v>0.05</v>
      </c>
      <c r="G282" s="193">
        <v>3.1199999999999997</v>
      </c>
      <c r="H282" s="186">
        <v>3.1699999999999995</v>
      </c>
      <c r="I282" s="199"/>
      <c r="J282" s="188"/>
      <c r="K282" s="175"/>
      <c r="L282" s="188">
        <v>0.05</v>
      </c>
      <c r="M282" s="198">
        <v>3.07</v>
      </c>
      <c r="N282" s="188">
        <v>0.05</v>
      </c>
      <c r="O282" s="188">
        <v>3.1699999999999995</v>
      </c>
      <c r="P282" s="175"/>
      <c r="Q282" s="199"/>
      <c r="R282" s="199"/>
      <c r="S282" s="199"/>
      <c r="T282" s="188"/>
      <c r="U282" s="175"/>
      <c r="V282" s="199"/>
      <c r="W282" s="195"/>
      <c r="X282" s="195"/>
      <c r="Y282" s="195"/>
      <c r="AA282" s="175"/>
      <c r="AB282" s="176">
        <v>9</v>
      </c>
      <c r="AC282" s="176" t="s">
        <v>710</v>
      </c>
      <c r="AD282" s="176" t="s">
        <v>624</v>
      </c>
      <c r="AE282" s="176" t="s">
        <v>623</v>
      </c>
      <c r="AF282" s="176" t="s">
        <v>624</v>
      </c>
    </row>
    <row r="283" spans="1:32" x14ac:dyDescent="0.3">
      <c r="A283" s="196" t="s">
        <v>625</v>
      </c>
      <c r="B283" s="197" t="s">
        <v>626</v>
      </c>
      <c r="C283" s="216" t="s">
        <v>86</v>
      </c>
      <c r="D283" s="182" t="s">
        <v>86</v>
      </c>
      <c r="E283" s="183" t="s">
        <v>86</v>
      </c>
      <c r="F283" s="188">
        <v>0.05</v>
      </c>
      <c r="G283" s="193">
        <v>13.55</v>
      </c>
      <c r="H283" s="186">
        <v>13.600000000000001</v>
      </c>
      <c r="I283" s="199"/>
      <c r="J283" s="188"/>
      <c r="K283" s="175"/>
      <c r="L283" s="188">
        <v>0.05</v>
      </c>
      <c r="M283" s="201">
        <v>13.5</v>
      </c>
      <c r="N283" s="188">
        <v>0.05</v>
      </c>
      <c r="O283" s="188">
        <v>13.600000000000001</v>
      </c>
      <c r="P283" s="175"/>
      <c r="Q283" s="199"/>
      <c r="R283" s="199"/>
      <c r="S283" s="199"/>
      <c r="T283" s="188"/>
      <c r="U283" s="175"/>
      <c r="V283" s="199"/>
      <c r="W283" s="195"/>
      <c r="X283" s="195"/>
      <c r="Y283" s="195"/>
      <c r="AA283" s="175"/>
      <c r="AB283" s="176">
        <v>3</v>
      </c>
      <c r="AC283" s="176" t="s">
        <v>698</v>
      </c>
      <c r="AD283" s="176" t="s">
        <v>706</v>
      </c>
      <c r="AE283" s="176" t="s">
        <v>625</v>
      </c>
      <c r="AF283" s="176" t="s">
        <v>626</v>
      </c>
    </row>
    <row r="284" spans="1:32" x14ac:dyDescent="0.3">
      <c r="A284" s="196" t="s">
        <v>627</v>
      </c>
      <c r="B284" s="197" t="s">
        <v>628</v>
      </c>
      <c r="C284" s="216" t="s">
        <v>86</v>
      </c>
      <c r="D284" s="182" t="s">
        <v>86</v>
      </c>
      <c r="E284" s="183" t="s">
        <v>86</v>
      </c>
      <c r="F284" s="188">
        <v>0.05</v>
      </c>
      <c r="G284" s="193">
        <v>13.55</v>
      </c>
      <c r="H284" s="186">
        <v>13.600000000000001</v>
      </c>
      <c r="I284" s="199"/>
      <c r="J284" s="188"/>
      <c r="K284" s="175"/>
      <c r="L284" s="188">
        <v>0.05</v>
      </c>
      <c r="M284" s="201">
        <v>13.5</v>
      </c>
      <c r="N284" s="188">
        <v>0.05</v>
      </c>
      <c r="O284" s="188">
        <v>13.600000000000001</v>
      </c>
      <c r="P284" s="175"/>
      <c r="Q284" s="199"/>
      <c r="R284" s="199"/>
      <c r="S284" s="199"/>
      <c r="T284" s="188"/>
      <c r="U284" s="175"/>
      <c r="V284" s="199"/>
      <c r="W284" s="195"/>
      <c r="X284" s="195"/>
      <c r="Y284" s="195"/>
      <c r="AA284" s="175"/>
      <c r="AB284" s="176">
        <v>3</v>
      </c>
      <c r="AC284" s="176" t="s">
        <v>698</v>
      </c>
      <c r="AD284" s="176" t="s">
        <v>706</v>
      </c>
      <c r="AE284" s="176" t="s">
        <v>627</v>
      </c>
      <c r="AF284" s="176" t="s">
        <v>628</v>
      </c>
    </row>
    <row r="285" spans="1:32" x14ac:dyDescent="0.3">
      <c r="A285" s="196" t="s">
        <v>629</v>
      </c>
      <c r="B285" s="197" t="s">
        <v>630</v>
      </c>
      <c r="C285" s="216" t="s">
        <v>86</v>
      </c>
      <c r="D285" s="182" t="s">
        <v>86</v>
      </c>
      <c r="E285" s="183" t="s">
        <v>86</v>
      </c>
      <c r="F285" s="188">
        <v>0.05</v>
      </c>
      <c r="G285" s="193">
        <v>13.55</v>
      </c>
      <c r="H285" s="186">
        <v>13.600000000000001</v>
      </c>
      <c r="I285" s="199"/>
      <c r="J285" s="188"/>
      <c r="K285" s="175"/>
      <c r="L285" s="188">
        <v>0.05</v>
      </c>
      <c r="M285" s="201">
        <v>13.5</v>
      </c>
      <c r="N285" s="188">
        <v>0.05</v>
      </c>
      <c r="O285" s="188">
        <v>13.600000000000001</v>
      </c>
      <c r="P285" s="175"/>
      <c r="Q285" s="199"/>
      <c r="R285" s="199"/>
      <c r="S285" s="199"/>
      <c r="T285" s="188"/>
      <c r="U285" s="175"/>
      <c r="V285" s="199"/>
      <c r="W285" s="195"/>
      <c r="X285" s="195"/>
      <c r="Y285" s="195"/>
      <c r="AA285" s="175"/>
      <c r="AB285" s="176">
        <v>3</v>
      </c>
      <c r="AC285" s="176" t="s">
        <v>698</v>
      </c>
      <c r="AD285" s="176" t="s">
        <v>706</v>
      </c>
      <c r="AE285" s="176" t="s">
        <v>629</v>
      </c>
      <c r="AF285" s="176" t="s">
        <v>630</v>
      </c>
    </row>
    <row r="286" spans="1:32" x14ac:dyDescent="0.3">
      <c r="A286" s="196" t="s">
        <v>631</v>
      </c>
      <c r="B286" s="197" t="s">
        <v>632</v>
      </c>
      <c r="C286" s="216" t="s">
        <v>86</v>
      </c>
      <c r="D286" s="182" t="s">
        <v>86</v>
      </c>
      <c r="E286" s="183" t="s">
        <v>86</v>
      </c>
      <c r="F286" s="188">
        <v>0.05</v>
      </c>
      <c r="G286" s="193">
        <v>13.55</v>
      </c>
      <c r="H286" s="186">
        <v>13.600000000000001</v>
      </c>
      <c r="I286" s="199"/>
      <c r="J286" s="188"/>
      <c r="K286" s="175"/>
      <c r="L286" s="188">
        <v>0.05</v>
      </c>
      <c r="M286" s="201">
        <v>13.5</v>
      </c>
      <c r="N286" s="188">
        <v>0.05</v>
      </c>
      <c r="O286" s="188">
        <v>13.600000000000001</v>
      </c>
      <c r="P286" s="175"/>
      <c r="Q286" s="199"/>
      <c r="R286" s="199"/>
      <c r="S286" s="199"/>
      <c r="T286" s="188"/>
      <c r="U286" s="175"/>
      <c r="V286" s="199"/>
      <c r="W286" s="195"/>
      <c r="X286" s="195"/>
      <c r="Y286" s="195"/>
      <c r="AA286" s="175"/>
      <c r="AB286" s="176">
        <v>3</v>
      </c>
      <c r="AC286" s="176" t="s">
        <v>698</v>
      </c>
      <c r="AD286" s="176" t="s">
        <v>706</v>
      </c>
      <c r="AE286" s="176" t="s">
        <v>631</v>
      </c>
      <c r="AF286" s="176" t="s">
        <v>632</v>
      </c>
    </row>
    <row r="287" spans="1:32" x14ac:dyDescent="0.3">
      <c r="A287" s="196" t="s">
        <v>633</v>
      </c>
      <c r="B287" s="197" t="s">
        <v>634</v>
      </c>
      <c r="C287" s="216" t="s">
        <v>86</v>
      </c>
      <c r="D287" s="182" t="s">
        <v>86</v>
      </c>
      <c r="E287" s="183" t="s">
        <v>86</v>
      </c>
      <c r="F287" s="188">
        <v>0.05</v>
      </c>
      <c r="G287" s="193">
        <v>13.55</v>
      </c>
      <c r="H287" s="186">
        <v>13.600000000000001</v>
      </c>
      <c r="I287" s="199"/>
      <c r="J287" s="188"/>
      <c r="K287" s="175"/>
      <c r="L287" s="188">
        <v>0.05</v>
      </c>
      <c r="M287" s="201">
        <v>13.5</v>
      </c>
      <c r="N287" s="188">
        <v>0.05</v>
      </c>
      <c r="O287" s="188">
        <v>13.600000000000001</v>
      </c>
      <c r="P287" s="175"/>
      <c r="Q287" s="199"/>
      <c r="R287" s="199"/>
      <c r="S287" s="199"/>
      <c r="T287" s="188"/>
      <c r="U287" s="175"/>
      <c r="V287" s="199"/>
      <c r="W287" s="195"/>
      <c r="X287" s="195"/>
      <c r="Y287" s="195"/>
      <c r="AA287" s="175"/>
      <c r="AB287" s="176">
        <v>3</v>
      </c>
      <c r="AC287" s="176" t="s">
        <v>698</v>
      </c>
      <c r="AD287" s="176" t="s">
        <v>706</v>
      </c>
      <c r="AE287" s="176" t="s">
        <v>633</v>
      </c>
      <c r="AF287" s="176" t="s">
        <v>634</v>
      </c>
    </row>
    <row r="288" spans="1:32" x14ac:dyDescent="0.3">
      <c r="A288" s="196" t="s">
        <v>641</v>
      </c>
      <c r="B288" s="197" t="s">
        <v>642</v>
      </c>
      <c r="C288" s="216" t="s">
        <v>86</v>
      </c>
      <c r="D288" s="182" t="s">
        <v>86</v>
      </c>
      <c r="E288" s="205" t="s">
        <v>86</v>
      </c>
      <c r="F288" s="188">
        <v>0.05</v>
      </c>
      <c r="G288" s="193">
        <v>13.55</v>
      </c>
      <c r="H288" s="186">
        <v>13.600000000000001</v>
      </c>
      <c r="I288" s="199"/>
      <c r="J288" s="188"/>
      <c r="K288" s="175"/>
      <c r="L288" s="188">
        <v>0.05</v>
      </c>
      <c r="M288" s="201">
        <v>13.5</v>
      </c>
      <c r="N288" s="188">
        <v>0.05</v>
      </c>
      <c r="O288" s="188">
        <v>13.600000000000001</v>
      </c>
      <c r="P288" s="175"/>
      <c r="Q288" s="199"/>
      <c r="R288" s="198"/>
      <c r="S288" s="198"/>
      <c r="T288" s="188"/>
      <c r="U288" s="175"/>
      <c r="V288" s="199"/>
      <c r="W288" s="195"/>
      <c r="X288" s="195"/>
      <c r="Y288" s="195"/>
      <c r="AA288" s="175"/>
      <c r="AB288" s="176">
        <v>3</v>
      </c>
      <c r="AC288" s="176" t="s">
        <v>698</v>
      </c>
      <c r="AD288" s="176" t="s">
        <v>482</v>
      </c>
      <c r="AE288" s="176" t="s">
        <v>641</v>
      </c>
      <c r="AF288" s="176" t="s">
        <v>642</v>
      </c>
    </row>
    <row r="289" spans="1:32" x14ac:dyDescent="0.3">
      <c r="A289" s="196" t="s">
        <v>637</v>
      </c>
      <c r="B289" s="197" t="s">
        <v>638</v>
      </c>
      <c r="C289" s="216" t="s">
        <v>86</v>
      </c>
      <c r="D289" s="182" t="s">
        <v>86</v>
      </c>
      <c r="E289" s="183" t="s">
        <v>86</v>
      </c>
      <c r="F289" s="188">
        <v>0.05</v>
      </c>
      <c r="G289" s="193">
        <v>13.55</v>
      </c>
      <c r="H289" s="186">
        <v>13.600000000000001</v>
      </c>
      <c r="I289" s="199"/>
      <c r="J289" s="188"/>
      <c r="K289" s="175"/>
      <c r="L289" s="188">
        <v>0.05</v>
      </c>
      <c r="M289" s="201">
        <v>13.5</v>
      </c>
      <c r="N289" s="188">
        <v>0.05</v>
      </c>
      <c r="O289" s="188">
        <v>13.600000000000001</v>
      </c>
      <c r="P289" s="175"/>
      <c r="Q289" s="199"/>
      <c r="R289" s="199"/>
      <c r="S289" s="199"/>
      <c r="T289" s="188"/>
      <c r="U289" s="175"/>
      <c r="V289" s="199"/>
      <c r="W289" s="195"/>
      <c r="X289" s="195"/>
      <c r="Y289" s="195"/>
      <c r="AA289" s="175"/>
      <c r="AB289" s="176">
        <v>3</v>
      </c>
      <c r="AC289" s="176" t="s">
        <v>698</v>
      </c>
      <c r="AD289" s="176" t="s">
        <v>736</v>
      </c>
      <c r="AE289" s="176" t="s">
        <v>637</v>
      </c>
      <c r="AF289" s="176" t="s">
        <v>638</v>
      </c>
    </row>
    <row r="290" spans="1:32" x14ac:dyDescent="0.3">
      <c r="A290" s="196" t="s">
        <v>639</v>
      </c>
      <c r="B290" s="197" t="s">
        <v>640</v>
      </c>
      <c r="C290" s="216" t="s">
        <v>86</v>
      </c>
      <c r="D290" s="182" t="s">
        <v>86</v>
      </c>
      <c r="E290" s="183" t="s">
        <v>86</v>
      </c>
      <c r="F290" s="188">
        <v>0.05</v>
      </c>
      <c r="G290" s="193">
        <v>13.55</v>
      </c>
      <c r="H290" s="186">
        <v>13.600000000000001</v>
      </c>
      <c r="I290" s="199"/>
      <c r="J290" s="188"/>
      <c r="K290" s="175"/>
      <c r="L290" s="188">
        <v>0.05</v>
      </c>
      <c r="M290" s="201">
        <v>13.5</v>
      </c>
      <c r="N290" s="188">
        <v>0.05</v>
      </c>
      <c r="O290" s="188">
        <v>13.600000000000001</v>
      </c>
      <c r="P290" s="175"/>
      <c r="Q290" s="199"/>
      <c r="R290" s="199"/>
      <c r="S290" s="199"/>
      <c r="T290" s="188"/>
      <c r="U290" s="175"/>
      <c r="V290" s="199"/>
      <c r="W290" s="195"/>
      <c r="X290" s="195"/>
      <c r="Y290" s="195"/>
      <c r="AA290" s="175"/>
      <c r="AB290" s="176">
        <v>3</v>
      </c>
      <c r="AC290" s="176" t="s">
        <v>698</v>
      </c>
      <c r="AD290" s="176" t="s">
        <v>736</v>
      </c>
      <c r="AE290" s="176" t="s">
        <v>639</v>
      </c>
      <c r="AF290" s="176" t="s">
        <v>640</v>
      </c>
    </row>
    <row r="291" spans="1:32" x14ac:dyDescent="0.3">
      <c r="A291" s="196" t="s">
        <v>655</v>
      </c>
      <c r="B291" s="197" t="s">
        <v>656</v>
      </c>
      <c r="C291" s="216" t="s">
        <v>86</v>
      </c>
      <c r="D291" s="182" t="s">
        <v>86</v>
      </c>
      <c r="E291" s="183" t="s">
        <v>83</v>
      </c>
      <c r="F291" s="188">
        <v>0.05</v>
      </c>
      <c r="G291" s="193">
        <v>2.9299999999999997</v>
      </c>
      <c r="H291" s="186">
        <v>2.9799999999999995</v>
      </c>
      <c r="I291" s="199"/>
      <c r="J291" s="188"/>
      <c r="K291" s="175"/>
      <c r="L291" s="188">
        <v>0.05</v>
      </c>
      <c r="M291" s="198">
        <v>2.88</v>
      </c>
      <c r="N291" s="188">
        <v>0.05</v>
      </c>
      <c r="O291" s="188">
        <v>2.9799999999999995</v>
      </c>
      <c r="P291" s="175"/>
      <c r="Q291" s="199"/>
      <c r="R291" s="198"/>
      <c r="S291" s="198"/>
      <c r="T291" s="188"/>
      <c r="U291" s="175"/>
      <c r="V291" s="199"/>
      <c r="W291" s="195"/>
      <c r="X291" s="195"/>
      <c r="Y291" s="195"/>
      <c r="Z291" s="189"/>
      <c r="AA291" s="175"/>
      <c r="AB291" s="176">
        <v>5</v>
      </c>
      <c r="AC291" s="176" t="s">
        <v>737</v>
      </c>
      <c r="AD291" s="176" t="s">
        <v>739</v>
      </c>
      <c r="AE291" s="176" t="s">
        <v>655</v>
      </c>
      <c r="AF291" s="176" t="s">
        <v>656</v>
      </c>
    </row>
    <row r="292" spans="1:32" x14ac:dyDescent="0.3">
      <c r="A292" s="196" t="s">
        <v>675</v>
      </c>
      <c r="B292" s="197" t="s">
        <v>676</v>
      </c>
      <c r="C292" s="216" t="s">
        <v>86</v>
      </c>
      <c r="D292" s="182" t="s">
        <v>86</v>
      </c>
      <c r="E292" s="183" t="s">
        <v>86</v>
      </c>
      <c r="F292" s="188">
        <v>0.05</v>
      </c>
      <c r="G292" s="193">
        <v>2.1999999999999997</v>
      </c>
      <c r="H292" s="186">
        <v>2.2499999999999996</v>
      </c>
      <c r="I292" s="199"/>
      <c r="J292" s="188"/>
      <c r="K292" s="175"/>
      <c r="L292" s="188">
        <v>0.05</v>
      </c>
      <c r="M292" s="186">
        <v>2.15</v>
      </c>
      <c r="N292" s="188">
        <v>0.05</v>
      </c>
      <c r="O292" s="188">
        <v>2.2499999999999996</v>
      </c>
      <c r="P292" s="175"/>
      <c r="Q292" s="199"/>
      <c r="R292" s="199"/>
      <c r="S292" s="199"/>
      <c r="T292" s="188"/>
      <c r="U292" s="175"/>
      <c r="V292" s="199"/>
      <c r="W292" s="195"/>
      <c r="X292" s="195"/>
      <c r="Y292" s="195"/>
      <c r="AA292" s="175"/>
      <c r="AB292" s="176">
        <v>5</v>
      </c>
      <c r="AC292" s="176" t="s">
        <v>737</v>
      </c>
      <c r="AD292" s="176" t="s">
        <v>676</v>
      </c>
      <c r="AE292" s="176" t="s">
        <v>675</v>
      </c>
      <c r="AF292" s="176" t="s">
        <v>676</v>
      </c>
    </row>
    <row r="293" spans="1:32" x14ac:dyDescent="0.3">
      <c r="A293" s="196" t="s">
        <v>227</v>
      </c>
      <c r="B293" s="197" t="s">
        <v>228</v>
      </c>
      <c r="C293" s="216" t="s">
        <v>86</v>
      </c>
      <c r="D293" s="182" t="s">
        <v>86</v>
      </c>
      <c r="E293" s="183" t="s">
        <v>86</v>
      </c>
      <c r="F293" s="188">
        <v>0.05</v>
      </c>
      <c r="G293" s="193">
        <v>4.8999999999999995</v>
      </c>
      <c r="H293" s="186">
        <v>4.9499999999999993</v>
      </c>
      <c r="I293" s="199"/>
      <c r="J293" s="188"/>
      <c r="K293" s="175"/>
      <c r="L293" s="188">
        <v>0.05</v>
      </c>
      <c r="M293" s="186">
        <v>4.8499999999999996</v>
      </c>
      <c r="N293" s="188">
        <v>0.05</v>
      </c>
      <c r="O293" s="188">
        <v>4.9499999999999993</v>
      </c>
      <c r="P293" s="175"/>
      <c r="Q293" s="199"/>
      <c r="R293" s="199"/>
      <c r="S293" s="199"/>
      <c r="T293" s="188"/>
      <c r="U293" s="175"/>
      <c r="V293" s="199"/>
      <c r="W293" s="195"/>
      <c r="X293" s="195"/>
      <c r="Y293" s="195"/>
      <c r="AA293" s="175"/>
      <c r="AB293" s="176">
        <v>5</v>
      </c>
      <c r="AC293" s="176" t="s">
        <v>737</v>
      </c>
      <c r="AD293" s="176" t="s">
        <v>228</v>
      </c>
      <c r="AE293" s="176" t="s">
        <v>227</v>
      </c>
      <c r="AF293" s="176" t="s">
        <v>228</v>
      </c>
    </row>
    <row r="294" spans="1:32" x14ac:dyDescent="0.3">
      <c r="A294" s="196" t="s">
        <v>229</v>
      </c>
      <c r="B294" s="197" t="s">
        <v>230</v>
      </c>
      <c r="C294" s="216" t="s">
        <v>86</v>
      </c>
      <c r="D294" s="182" t="s">
        <v>86</v>
      </c>
      <c r="E294" s="183" t="s">
        <v>86</v>
      </c>
      <c r="F294" s="188">
        <v>0.05</v>
      </c>
      <c r="G294" s="193">
        <v>5.25</v>
      </c>
      <c r="H294" s="186">
        <v>5.3</v>
      </c>
      <c r="I294" s="199"/>
      <c r="J294" s="188"/>
      <c r="K294" s="175"/>
      <c r="L294" s="188">
        <v>0.05</v>
      </c>
      <c r="M294" s="186">
        <v>5.2</v>
      </c>
      <c r="N294" s="188">
        <v>0.05</v>
      </c>
      <c r="O294" s="188">
        <v>5.3</v>
      </c>
      <c r="P294" s="175"/>
      <c r="Q294" s="199"/>
      <c r="R294" s="199"/>
      <c r="S294" s="199"/>
      <c r="T294" s="188"/>
      <c r="U294" s="175"/>
      <c r="V294" s="199"/>
      <c r="W294" s="195"/>
      <c r="X294" s="195"/>
      <c r="Y294" s="195"/>
      <c r="AA294" s="175"/>
      <c r="AB294" s="176">
        <v>5</v>
      </c>
      <c r="AC294" s="176" t="s">
        <v>737</v>
      </c>
      <c r="AD294" s="176" t="s">
        <v>230</v>
      </c>
      <c r="AE294" s="176" t="s">
        <v>229</v>
      </c>
      <c r="AF294" s="176" t="s">
        <v>230</v>
      </c>
    </row>
    <row r="295" spans="1:32" x14ac:dyDescent="0.3">
      <c r="A295" s="196" t="s">
        <v>677</v>
      </c>
      <c r="B295" s="197" t="s">
        <v>678</v>
      </c>
      <c r="C295" s="216" t="s">
        <v>86</v>
      </c>
      <c r="D295" s="182" t="s">
        <v>86</v>
      </c>
      <c r="E295" s="183" t="s">
        <v>86</v>
      </c>
      <c r="F295" s="188">
        <v>0.05</v>
      </c>
      <c r="G295" s="193">
        <v>5.25</v>
      </c>
      <c r="H295" s="186">
        <v>5.3</v>
      </c>
      <c r="I295" s="199"/>
      <c r="J295" s="188"/>
      <c r="K295" s="175"/>
      <c r="L295" s="188">
        <v>0.05</v>
      </c>
      <c r="M295" s="186">
        <v>5.2</v>
      </c>
      <c r="N295" s="188">
        <v>0.05</v>
      </c>
      <c r="O295" s="188">
        <v>5.3</v>
      </c>
      <c r="P295" s="175"/>
      <c r="Q295" s="199"/>
      <c r="R295" s="199"/>
      <c r="S295" s="199"/>
      <c r="T295" s="188"/>
      <c r="U295" s="175"/>
      <c r="V295" s="199"/>
      <c r="W295" s="195"/>
      <c r="X295" s="195"/>
      <c r="Y295" s="195"/>
      <c r="AA295" s="175"/>
      <c r="AB295" s="176">
        <v>5</v>
      </c>
      <c r="AC295" s="176" t="s">
        <v>737</v>
      </c>
      <c r="AD295" s="176" t="s">
        <v>678</v>
      </c>
      <c r="AE295" s="176" t="s">
        <v>677</v>
      </c>
      <c r="AF295" s="176" t="s">
        <v>678</v>
      </c>
    </row>
    <row r="296" spans="1:32" x14ac:dyDescent="0.3">
      <c r="A296" s="196" t="s">
        <v>231</v>
      </c>
      <c r="B296" s="197" t="s">
        <v>232</v>
      </c>
      <c r="C296" s="216" t="s">
        <v>86</v>
      </c>
      <c r="D296" s="182" t="s">
        <v>86</v>
      </c>
      <c r="E296" s="183" t="s">
        <v>86</v>
      </c>
      <c r="F296" s="188">
        <v>0.05</v>
      </c>
      <c r="G296" s="193">
        <v>1.95</v>
      </c>
      <c r="H296" s="186">
        <v>2</v>
      </c>
      <c r="I296" s="199"/>
      <c r="J296" s="188"/>
      <c r="K296" s="175"/>
      <c r="L296" s="188">
        <v>0.05</v>
      </c>
      <c r="M296" s="186">
        <v>1.9</v>
      </c>
      <c r="N296" s="188">
        <v>0.05</v>
      </c>
      <c r="O296" s="188">
        <v>2</v>
      </c>
      <c r="P296" s="175"/>
      <c r="Q296" s="199"/>
      <c r="R296" s="199"/>
      <c r="S296" s="199"/>
      <c r="T296" s="188"/>
      <c r="U296" s="175"/>
      <c r="V296" s="199"/>
      <c r="W296" s="195"/>
      <c r="X296" s="195"/>
      <c r="Y296" s="195"/>
      <c r="AA296" s="175"/>
      <c r="AB296" s="176">
        <v>5</v>
      </c>
      <c r="AC296" s="176" t="s">
        <v>737</v>
      </c>
      <c r="AD296" s="176" t="s">
        <v>741</v>
      </c>
      <c r="AE296" s="176" t="s">
        <v>231</v>
      </c>
      <c r="AF296" s="176" t="s">
        <v>232</v>
      </c>
    </row>
    <row r="297" spans="1:32" x14ac:dyDescent="0.3">
      <c r="A297" s="196" t="s">
        <v>233</v>
      </c>
      <c r="B297" s="197" t="s">
        <v>234</v>
      </c>
      <c r="C297" s="216" t="s">
        <v>86</v>
      </c>
      <c r="D297" s="182" t="s">
        <v>86</v>
      </c>
      <c r="E297" s="183" t="s">
        <v>86</v>
      </c>
      <c r="F297" s="188">
        <v>0.05</v>
      </c>
      <c r="G297" s="193">
        <v>1.95</v>
      </c>
      <c r="H297" s="186">
        <v>2</v>
      </c>
      <c r="I297" s="199"/>
      <c r="J297" s="188"/>
      <c r="K297" s="175"/>
      <c r="L297" s="188">
        <v>0.05</v>
      </c>
      <c r="M297" s="186">
        <v>1.9</v>
      </c>
      <c r="N297" s="188">
        <v>0.05</v>
      </c>
      <c r="O297" s="188">
        <v>2</v>
      </c>
      <c r="P297" s="175"/>
      <c r="Q297" s="199"/>
      <c r="R297" s="199"/>
      <c r="S297" s="199"/>
      <c r="T297" s="188"/>
      <c r="U297" s="175"/>
      <c r="V297" s="199"/>
      <c r="W297" s="195"/>
      <c r="X297" s="195"/>
      <c r="Y297" s="195"/>
      <c r="AA297" s="175"/>
      <c r="AB297" s="176">
        <v>5</v>
      </c>
      <c r="AC297" s="176" t="s">
        <v>737</v>
      </c>
      <c r="AD297" s="176" t="s">
        <v>741</v>
      </c>
      <c r="AE297" s="176" t="s">
        <v>233</v>
      </c>
      <c r="AF297" s="176" t="s">
        <v>234</v>
      </c>
    </row>
    <row r="298" spans="1:32" x14ac:dyDescent="0.3">
      <c r="A298" s="196" t="s">
        <v>235</v>
      </c>
      <c r="B298" s="197" t="s">
        <v>236</v>
      </c>
      <c r="C298" s="216" t="s">
        <v>86</v>
      </c>
      <c r="D298" s="182" t="s">
        <v>86</v>
      </c>
      <c r="E298" s="183" t="s">
        <v>86</v>
      </c>
      <c r="F298" s="188">
        <v>0.05</v>
      </c>
      <c r="G298" s="193">
        <v>1.95</v>
      </c>
      <c r="H298" s="186">
        <v>2</v>
      </c>
      <c r="I298" s="199"/>
      <c r="J298" s="188"/>
      <c r="K298" s="175"/>
      <c r="L298" s="188">
        <v>0.05</v>
      </c>
      <c r="M298" s="186">
        <v>1.9</v>
      </c>
      <c r="N298" s="188">
        <v>0.05</v>
      </c>
      <c r="O298" s="188">
        <v>2</v>
      </c>
      <c r="P298" s="175"/>
      <c r="Q298" s="199"/>
      <c r="R298" s="199"/>
      <c r="S298" s="199"/>
      <c r="T298" s="188"/>
      <c r="U298" s="175"/>
      <c r="V298" s="199"/>
      <c r="W298" s="195"/>
      <c r="X298" s="195"/>
      <c r="Y298" s="195"/>
      <c r="AA298" s="175"/>
      <c r="AB298" s="176">
        <v>5</v>
      </c>
      <c r="AC298" s="176" t="s">
        <v>737</v>
      </c>
      <c r="AD298" s="176" t="s">
        <v>741</v>
      </c>
      <c r="AE298" s="176" t="s">
        <v>235</v>
      </c>
      <c r="AF298" s="176" t="s">
        <v>236</v>
      </c>
    </row>
    <row r="299" spans="1:32" x14ac:dyDescent="0.3">
      <c r="A299" s="196" t="s">
        <v>237</v>
      </c>
      <c r="B299" s="197" t="s">
        <v>238</v>
      </c>
      <c r="C299" s="216" t="s">
        <v>86</v>
      </c>
      <c r="D299" s="182" t="s">
        <v>86</v>
      </c>
      <c r="E299" s="183" t="s">
        <v>86</v>
      </c>
      <c r="F299" s="188">
        <v>0.05</v>
      </c>
      <c r="G299" s="193">
        <v>3</v>
      </c>
      <c r="H299" s="186">
        <v>3.05</v>
      </c>
      <c r="I299" s="199"/>
      <c r="J299" s="188"/>
      <c r="K299" s="175"/>
      <c r="L299" s="188">
        <v>0.05</v>
      </c>
      <c r="M299" s="186">
        <v>2.95</v>
      </c>
      <c r="N299" s="188">
        <v>0.05</v>
      </c>
      <c r="O299" s="188">
        <v>3.05</v>
      </c>
      <c r="P299" s="175"/>
      <c r="Q299" s="199"/>
      <c r="R299" s="199"/>
      <c r="S299" s="199"/>
      <c r="T299" s="188"/>
      <c r="U299" s="175"/>
      <c r="V299" s="199"/>
      <c r="W299" s="195"/>
      <c r="X299" s="195"/>
      <c r="Y299" s="195"/>
      <c r="AA299" s="175"/>
      <c r="AB299" s="176">
        <v>5</v>
      </c>
      <c r="AC299" s="176" t="s">
        <v>737</v>
      </c>
      <c r="AD299" s="176" t="s">
        <v>741</v>
      </c>
      <c r="AE299" s="176" t="s">
        <v>237</v>
      </c>
      <c r="AF299" s="176" t="s">
        <v>238</v>
      </c>
    </row>
    <row r="300" spans="1:32" x14ac:dyDescent="0.3">
      <c r="A300" s="196" t="s">
        <v>239</v>
      </c>
      <c r="B300" s="197" t="s">
        <v>240</v>
      </c>
      <c r="C300" s="216" t="s">
        <v>86</v>
      </c>
      <c r="D300" s="182" t="s">
        <v>86</v>
      </c>
      <c r="E300" s="183" t="s">
        <v>86</v>
      </c>
      <c r="F300" s="188">
        <v>0.05</v>
      </c>
      <c r="G300" s="193">
        <v>1.95</v>
      </c>
      <c r="H300" s="186">
        <v>2</v>
      </c>
      <c r="I300" s="199"/>
      <c r="J300" s="188"/>
      <c r="K300" s="175"/>
      <c r="L300" s="188">
        <v>0.05</v>
      </c>
      <c r="M300" s="186">
        <v>1.9</v>
      </c>
      <c r="N300" s="188">
        <v>0.05</v>
      </c>
      <c r="O300" s="188">
        <v>2</v>
      </c>
      <c r="P300" s="175"/>
      <c r="Q300" s="199"/>
      <c r="R300" s="199"/>
      <c r="S300" s="199"/>
      <c r="T300" s="188"/>
      <c r="U300" s="175"/>
      <c r="V300" s="199"/>
      <c r="W300" s="195"/>
      <c r="X300" s="195"/>
      <c r="Y300" s="195"/>
      <c r="AA300" s="175"/>
      <c r="AB300" s="176">
        <v>5</v>
      </c>
      <c r="AC300" s="176" t="s">
        <v>737</v>
      </c>
      <c r="AD300" s="176" t="s">
        <v>741</v>
      </c>
      <c r="AE300" s="176" t="s">
        <v>239</v>
      </c>
      <c r="AF300" s="176" t="s">
        <v>240</v>
      </c>
    </row>
    <row r="301" spans="1:32" x14ac:dyDescent="0.3">
      <c r="A301" s="196" t="s">
        <v>241</v>
      </c>
      <c r="B301" s="197" t="s">
        <v>242</v>
      </c>
      <c r="C301" s="216" t="s">
        <v>86</v>
      </c>
      <c r="D301" s="182" t="s">
        <v>86</v>
      </c>
      <c r="E301" s="183" t="s">
        <v>86</v>
      </c>
      <c r="F301" s="188">
        <v>0.05</v>
      </c>
      <c r="G301" s="193">
        <v>1.95</v>
      </c>
      <c r="H301" s="186">
        <v>2</v>
      </c>
      <c r="I301" s="199"/>
      <c r="J301" s="188"/>
      <c r="K301" s="175"/>
      <c r="L301" s="188">
        <v>0.05</v>
      </c>
      <c r="M301" s="186">
        <v>1.9</v>
      </c>
      <c r="N301" s="188">
        <v>0.05</v>
      </c>
      <c r="O301" s="188">
        <v>2</v>
      </c>
      <c r="P301" s="175"/>
      <c r="Q301" s="199"/>
      <c r="R301" s="199"/>
      <c r="S301" s="199"/>
      <c r="T301" s="188"/>
      <c r="U301" s="175"/>
      <c r="V301" s="199"/>
      <c r="W301" s="195"/>
      <c r="X301" s="195"/>
      <c r="Y301" s="195"/>
      <c r="AA301" s="175"/>
      <c r="AB301" s="176">
        <v>5</v>
      </c>
      <c r="AC301" s="176" t="s">
        <v>737</v>
      </c>
      <c r="AD301" s="176" t="s">
        <v>741</v>
      </c>
      <c r="AE301" s="176" t="s">
        <v>241</v>
      </c>
      <c r="AF301" s="176" t="s">
        <v>242</v>
      </c>
    </row>
    <row r="302" spans="1:32" x14ac:dyDescent="0.3">
      <c r="A302" s="196" t="s">
        <v>243</v>
      </c>
      <c r="B302" s="197" t="s">
        <v>244</v>
      </c>
      <c r="C302" s="216" t="s">
        <v>86</v>
      </c>
      <c r="D302" s="182" t="s">
        <v>86</v>
      </c>
      <c r="E302" s="183" t="s">
        <v>86</v>
      </c>
      <c r="F302" s="188">
        <v>0.05</v>
      </c>
      <c r="G302" s="193">
        <v>5.25</v>
      </c>
      <c r="H302" s="186">
        <v>5.3</v>
      </c>
      <c r="I302" s="199"/>
      <c r="J302" s="188"/>
      <c r="K302" s="175"/>
      <c r="L302" s="188">
        <v>0.05</v>
      </c>
      <c r="M302" s="186">
        <v>5.2</v>
      </c>
      <c r="N302" s="188">
        <v>0.05</v>
      </c>
      <c r="O302" s="188">
        <v>5.3</v>
      </c>
      <c r="P302" s="175"/>
      <c r="Q302" s="199"/>
      <c r="R302" s="199"/>
      <c r="S302" s="199"/>
      <c r="T302" s="188"/>
      <c r="U302" s="175"/>
      <c r="V302" s="199"/>
      <c r="W302" s="195"/>
      <c r="X302" s="195"/>
      <c r="Y302" s="195"/>
      <c r="AA302" s="175"/>
      <c r="AB302" s="176">
        <v>5</v>
      </c>
      <c r="AC302" s="176" t="s">
        <v>737</v>
      </c>
      <c r="AD302" s="176" t="s">
        <v>741</v>
      </c>
      <c r="AE302" s="176" t="s">
        <v>243</v>
      </c>
      <c r="AF302" s="176" t="s">
        <v>244</v>
      </c>
    </row>
    <row r="303" spans="1:32" x14ac:dyDescent="0.3">
      <c r="A303" s="196" t="s">
        <v>245</v>
      </c>
      <c r="B303" s="197" t="s">
        <v>246</v>
      </c>
      <c r="C303" s="216" t="s">
        <v>86</v>
      </c>
      <c r="D303" s="182" t="s">
        <v>86</v>
      </c>
      <c r="E303" s="183" t="s">
        <v>86</v>
      </c>
      <c r="F303" s="188">
        <v>0.05</v>
      </c>
      <c r="G303" s="193">
        <v>6.55</v>
      </c>
      <c r="H303" s="186">
        <v>6.6</v>
      </c>
      <c r="I303" s="199"/>
      <c r="J303" s="188"/>
      <c r="K303" s="175"/>
      <c r="L303" s="188">
        <v>0.05</v>
      </c>
      <c r="M303" s="186">
        <v>6.5</v>
      </c>
      <c r="N303" s="188">
        <v>0.05</v>
      </c>
      <c r="O303" s="188">
        <v>6.6</v>
      </c>
      <c r="P303" s="175"/>
      <c r="Q303" s="199"/>
      <c r="R303" s="199"/>
      <c r="S303" s="199"/>
      <c r="T303" s="188"/>
      <c r="U303" s="175"/>
      <c r="V303" s="199"/>
      <c r="W303" s="195"/>
      <c r="X303" s="195"/>
      <c r="Y303" s="195"/>
      <c r="AA303" s="175"/>
      <c r="AB303" s="176">
        <v>5</v>
      </c>
      <c r="AC303" s="176" t="s">
        <v>737</v>
      </c>
      <c r="AD303" s="176" t="s">
        <v>246</v>
      </c>
      <c r="AE303" s="176" t="s">
        <v>245</v>
      </c>
      <c r="AF303" s="176" t="s">
        <v>246</v>
      </c>
    </row>
    <row r="304" spans="1:32" x14ac:dyDescent="0.3">
      <c r="A304" s="196" t="s">
        <v>247</v>
      </c>
      <c r="B304" s="197" t="s">
        <v>248</v>
      </c>
      <c r="C304" s="216" t="s">
        <v>86</v>
      </c>
      <c r="D304" s="182" t="s">
        <v>86</v>
      </c>
      <c r="E304" s="183" t="s">
        <v>86</v>
      </c>
      <c r="F304" s="188">
        <v>0.05</v>
      </c>
      <c r="G304" s="193">
        <v>6.55</v>
      </c>
      <c r="H304" s="186">
        <v>6.6</v>
      </c>
      <c r="I304" s="199"/>
      <c r="J304" s="188"/>
      <c r="K304" s="175"/>
      <c r="L304" s="188">
        <v>0.05</v>
      </c>
      <c r="M304" s="186">
        <v>6.5</v>
      </c>
      <c r="N304" s="188">
        <v>0.05</v>
      </c>
      <c r="O304" s="188">
        <v>6.6</v>
      </c>
      <c r="P304" s="175"/>
      <c r="Q304" s="199"/>
      <c r="R304" s="199"/>
      <c r="S304" s="199"/>
      <c r="T304" s="188"/>
      <c r="U304" s="175"/>
      <c r="V304" s="199"/>
      <c r="W304" s="195"/>
      <c r="X304" s="195"/>
      <c r="Y304" s="195"/>
      <c r="AA304" s="175"/>
      <c r="AB304" s="176">
        <v>5</v>
      </c>
      <c r="AC304" s="176" t="s">
        <v>737</v>
      </c>
      <c r="AD304" s="176" t="s">
        <v>246</v>
      </c>
      <c r="AE304" s="176" t="s">
        <v>247</v>
      </c>
      <c r="AF304" s="176" t="s">
        <v>248</v>
      </c>
    </row>
    <row r="305" spans="1:32" x14ac:dyDescent="0.3">
      <c r="A305" s="196" t="s">
        <v>249</v>
      </c>
      <c r="B305" s="197" t="s">
        <v>250</v>
      </c>
      <c r="C305" s="216" t="s">
        <v>86</v>
      </c>
      <c r="D305" s="182" t="s">
        <v>86</v>
      </c>
      <c r="E305" s="183" t="s">
        <v>86</v>
      </c>
      <c r="F305" s="188">
        <v>0.05</v>
      </c>
      <c r="G305" s="193">
        <v>0.70000000000000007</v>
      </c>
      <c r="H305" s="186">
        <v>0.75000000000000011</v>
      </c>
      <c r="I305" s="199"/>
      <c r="J305" s="188"/>
      <c r="K305" s="175"/>
      <c r="L305" s="188">
        <v>0.05</v>
      </c>
      <c r="M305" s="186">
        <v>0.65</v>
      </c>
      <c r="N305" s="188">
        <v>0.05</v>
      </c>
      <c r="O305" s="188">
        <v>0.75000000000000011</v>
      </c>
      <c r="P305" s="175"/>
      <c r="Q305" s="199"/>
      <c r="R305" s="199"/>
      <c r="S305" s="199"/>
      <c r="T305" s="188"/>
      <c r="U305" s="175"/>
      <c r="V305" s="199"/>
      <c r="W305" s="195"/>
      <c r="X305" s="195"/>
      <c r="Y305" s="195"/>
      <c r="AA305" s="175"/>
      <c r="AB305" s="176">
        <v>5</v>
      </c>
      <c r="AC305" s="176" t="s">
        <v>737</v>
      </c>
      <c r="AD305" s="176" t="s">
        <v>250</v>
      </c>
      <c r="AE305" s="176" t="s">
        <v>249</v>
      </c>
      <c r="AF305" s="176" t="s">
        <v>250</v>
      </c>
    </row>
    <row r="306" spans="1:32" x14ac:dyDescent="0.3">
      <c r="A306" s="196" t="s">
        <v>251</v>
      </c>
      <c r="B306" s="197" t="s">
        <v>252</v>
      </c>
      <c r="C306" s="216" t="s">
        <v>86</v>
      </c>
      <c r="D306" s="182" t="s">
        <v>86</v>
      </c>
      <c r="E306" s="183" t="s">
        <v>86</v>
      </c>
      <c r="F306" s="188">
        <v>0.05</v>
      </c>
      <c r="G306" s="193">
        <v>0.70000000000000007</v>
      </c>
      <c r="H306" s="186">
        <v>0.75000000000000011</v>
      </c>
      <c r="I306" s="199"/>
      <c r="J306" s="188"/>
      <c r="K306" s="175"/>
      <c r="L306" s="188">
        <v>0.05</v>
      </c>
      <c r="M306" s="186">
        <v>0.65</v>
      </c>
      <c r="N306" s="188">
        <v>0.05</v>
      </c>
      <c r="O306" s="188">
        <v>0.75000000000000011</v>
      </c>
      <c r="P306" s="175"/>
      <c r="Q306" s="199"/>
      <c r="R306" s="199"/>
      <c r="S306" s="199"/>
      <c r="T306" s="188"/>
      <c r="U306" s="175"/>
      <c r="V306" s="199"/>
      <c r="W306" s="195"/>
      <c r="X306" s="195"/>
      <c r="Y306" s="195"/>
      <c r="AA306" s="175"/>
      <c r="AB306" s="176">
        <v>5</v>
      </c>
      <c r="AC306" s="176" t="s">
        <v>737</v>
      </c>
      <c r="AD306" s="176" t="s">
        <v>252</v>
      </c>
      <c r="AE306" s="176" t="s">
        <v>251</v>
      </c>
      <c r="AF306" s="176" t="s">
        <v>252</v>
      </c>
    </row>
    <row r="307" spans="1:32" x14ac:dyDescent="0.3">
      <c r="A307" s="196" t="s">
        <v>679</v>
      </c>
      <c r="B307" s="197" t="s">
        <v>680</v>
      </c>
      <c r="C307" s="216" t="s">
        <v>86</v>
      </c>
      <c r="D307" s="182" t="s">
        <v>86</v>
      </c>
      <c r="E307" s="183" t="s">
        <v>86</v>
      </c>
      <c r="F307" s="188">
        <v>0.05</v>
      </c>
      <c r="G307" s="193">
        <v>0.70000000000000007</v>
      </c>
      <c r="H307" s="186">
        <v>0.75000000000000011</v>
      </c>
      <c r="I307" s="199"/>
      <c r="J307" s="188"/>
      <c r="K307" s="175"/>
      <c r="L307" s="188">
        <v>0.05</v>
      </c>
      <c r="M307" s="186">
        <v>0.65</v>
      </c>
      <c r="N307" s="188">
        <v>0.05</v>
      </c>
      <c r="O307" s="188">
        <v>0.75000000000000011</v>
      </c>
      <c r="P307" s="175"/>
      <c r="Q307" s="199"/>
      <c r="R307" s="199"/>
      <c r="S307" s="199"/>
      <c r="T307" s="188"/>
      <c r="U307" s="175"/>
      <c r="V307" s="199"/>
      <c r="W307" s="195"/>
      <c r="X307" s="195"/>
      <c r="Y307" s="195"/>
      <c r="AA307" s="175"/>
      <c r="AB307" s="176">
        <v>5</v>
      </c>
      <c r="AC307" s="176" t="s">
        <v>737</v>
      </c>
      <c r="AD307" s="176" t="s">
        <v>680</v>
      </c>
      <c r="AE307" s="176" t="s">
        <v>679</v>
      </c>
      <c r="AF307" s="176" t="s">
        <v>680</v>
      </c>
    </row>
    <row r="308" spans="1:32" x14ac:dyDescent="0.3">
      <c r="A308" s="196" t="s">
        <v>253</v>
      </c>
      <c r="B308" s="197" t="s">
        <v>254</v>
      </c>
      <c r="C308" s="216" t="s">
        <v>86</v>
      </c>
      <c r="D308" s="182" t="s">
        <v>86</v>
      </c>
      <c r="E308" s="183" t="s">
        <v>86</v>
      </c>
      <c r="F308" s="188">
        <v>0.05</v>
      </c>
      <c r="G308" s="193">
        <v>0.70000000000000007</v>
      </c>
      <c r="H308" s="186">
        <v>0.75000000000000011</v>
      </c>
      <c r="I308" s="199"/>
      <c r="J308" s="188"/>
      <c r="K308" s="175"/>
      <c r="L308" s="188">
        <v>0.05</v>
      </c>
      <c r="M308" s="186">
        <v>0.65</v>
      </c>
      <c r="N308" s="188">
        <v>0.05</v>
      </c>
      <c r="O308" s="188">
        <v>0.75000000000000011</v>
      </c>
      <c r="P308" s="175"/>
      <c r="Q308" s="199"/>
      <c r="R308" s="199"/>
      <c r="S308" s="199"/>
      <c r="T308" s="188"/>
      <c r="U308" s="175"/>
      <c r="V308" s="199"/>
      <c r="W308" s="195"/>
      <c r="X308" s="195"/>
      <c r="Y308" s="195"/>
      <c r="AA308" s="175"/>
      <c r="AB308" s="176">
        <v>5</v>
      </c>
      <c r="AC308" s="176" t="s">
        <v>737</v>
      </c>
      <c r="AD308" s="176" t="s">
        <v>254</v>
      </c>
      <c r="AE308" s="176" t="s">
        <v>253</v>
      </c>
      <c r="AF308" s="176" t="s">
        <v>254</v>
      </c>
    </row>
    <row r="309" spans="1:32" x14ac:dyDescent="0.3">
      <c r="A309" s="196" t="s">
        <v>255</v>
      </c>
      <c r="B309" s="197" t="s">
        <v>256</v>
      </c>
      <c r="C309" s="216" t="s">
        <v>86</v>
      </c>
      <c r="D309" s="182" t="s">
        <v>86</v>
      </c>
      <c r="E309" s="183" t="s">
        <v>86</v>
      </c>
      <c r="F309" s="188">
        <v>0.05</v>
      </c>
      <c r="G309" s="193">
        <v>2.1999999999999997</v>
      </c>
      <c r="H309" s="186">
        <v>2.2499999999999996</v>
      </c>
      <c r="I309" s="199"/>
      <c r="J309" s="188"/>
      <c r="K309" s="175"/>
      <c r="L309" s="188">
        <v>0.05</v>
      </c>
      <c r="M309" s="186">
        <v>2.15</v>
      </c>
      <c r="N309" s="188">
        <v>0.05</v>
      </c>
      <c r="O309" s="188">
        <v>2.2499999999999996</v>
      </c>
      <c r="P309" s="175"/>
      <c r="Q309" s="199"/>
      <c r="R309" s="199"/>
      <c r="S309" s="199"/>
      <c r="T309" s="188"/>
      <c r="U309" s="175"/>
      <c r="V309" s="199"/>
      <c r="W309" s="195"/>
      <c r="X309" s="195"/>
      <c r="Y309" s="195"/>
      <c r="AA309" s="175"/>
      <c r="AB309" s="176">
        <v>5</v>
      </c>
      <c r="AC309" s="176" t="s">
        <v>737</v>
      </c>
      <c r="AD309" s="176" t="s">
        <v>256</v>
      </c>
      <c r="AE309" s="176" t="s">
        <v>255</v>
      </c>
      <c r="AF309" s="176" t="s">
        <v>256</v>
      </c>
    </row>
    <row r="310" spans="1:32" x14ac:dyDescent="0.3">
      <c r="A310" s="196" t="s">
        <v>681</v>
      </c>
      <c r="B310" s="197" t="s">
        <v>682</v>
      </c>
      <c r="C310" s="216" t="s">
        <v>86</v>
      </c>
      <c r="D310" s="182" t="s">
        <v>86</v>
      </c>
      <c r="E310" s="183" t="s">
        <v>86</v>
      </c>
      <c r="F310" s="188">
        <v>0.05</v>
      </c>
      <c r="G310" s="193">
        <v>2.1999999999999997</v>
      </c>
      <c r="H310" s="186">
        <v>2.2499999999999996</v>
      </c>
      <c r="I310" s="199"/>
      <c r="J310" s="188"/>
      <c r="K310" s="175"/>
      <c r="L310" s="188">
        <v>0.05</v>
      </c>
      <c r="M310" s="186">
        <v>2.15</v>
      </c>
      <c r="N310" s="188">
        <v>0.05</v>
      </c>
      <c r="O310" s="188">
        <v>2.2499999999999996</v>
      </c>
      <c r="P310" s="175"/>
      <c r="Q310" s="199"/>
      <c r="R310" s="199"/>
      <c r="S310" s="199"/>
      <c r="T310" s="188"/>
      <c r="U310" s="175"/>
      <c r="V310" s="199"/>
      <c r="W310" s="195"/>
      <c r="X310" s="195"/>
      <c r="Y310" s="195"/>
      <c r="AA310" s="175"/>
      <c r="AB310" s="176">
        <v>5</v>
      </c>
      <c r="AC310" s="176" t="s">
        <v>737</v>
      </c>
      <c r="AD310" s="176" t="s">
        <v>682</v>
      </c>
      <c r="AE310" s="176" t="s">
        <v>681</v>
      </c>
      <c r="AF310" s="176" t="s">
        <v>682</v>
      </c>
    </row>
    <row r="311" spans="1:32" x14ac:dyDescent="0.3">
      <c r="A311" s="196" t="s">
        <v>683</v>
      </c>
      <c r="B311" s="197" t="s">
        <v>684</v>
      </c>
      <c r="C311" s="216" t="s">
        <v>86</v>
      </c>
      <c r="D311" s="182" t="s">
        <v>86</v>
      </c>
      <c r="E311" s="183" t="s">
        <v>86</v>
      </c>
      <c r="F311" s="188">
        <v>0.05</v>
      </c>
      <c r="G311" s="193">
        <v>1.05</v>
      </c>
      <c r="H311" s="186">
        <v>1.1000000000000001</v>
      </c>
      <c r="I311" s="199"/>
      <c r="J311" s="188"/>
      <c r="K311" s="175"/>
      <c r="L311" s="188">
        <v>0.05</v>
      </c>
      <c r="M311" s="186">
        <v>1</v>
      </c>
      <c r="N311" s="188">
        <v>0.05</v>
      </c>
      <c r="O311" s="188">
        <v>1.1000000000000001</v>
      </c>
      <c r="P311" s="175"/>
      <c r="Q311" s="199"/>
      <c r="R311" s="199"/>
      <c r="S311" s="199"/>
      <c r="T311" s="188"/>
      <c r="U311" s="175"/>
      <c r="V311" s="199"/>
      <c r="W311" s="195"/>
      <c r="X311" s="195"/>
      <c r="Y311" s="195"/>
      <c r="AA311" s="175"/>
      <c r="AB311" s="176">
        <v>5</v>
      </c>
      <c r="AC311" s="176" t="s">
        <v>737</v>
      </c>
      <c r="AD311" s="176" t="s">
        <v>684</v>
      </c>
      <c r="AE311" s="176" t="s">
        <v>683</v>
      </c>
      <c r="AF311" s="176" t="s">
        <v>684</v>
      </c>
    </row>
    <row r="312" spans="1:32" x14ac:dyDescent="0.3">
      <c r="A312" s="196" t="s">
        <v>685</v>
      </c>
      <c r="B312" s="197" t="s">
        <v>686</v>
      </c>
      <c r="C312" s="216" t="s">
        <v>86</v>
      </c>
      <c r="D312" s="182" t="s">
        <v>86</v>
      </c>
      <c r="E312" s="183" t="s">
        <v>86</v>
      </c>
      <c r="F312" s="188">
        <v>0.05</v>
      </c>
      <c r="G312" s="193">
        <v>6.55</v>
      </c>
      <c r="H312" s="186">
        <v>6.6</v>
      </c>
      <c r="I312" s="199"/>
      <c r="J312" s="188"/>
      <c r="K312" s="175"/>
      <c r="L312" s="188">
        <v>0.05</v>
      </c>
      <c r="M312" s="186">
        <v>6.5</v>
      </c>
      <c r="N312" s="188">
        <v>0.05</v>
      </c>
      <c r="O312" s="188">
        <v>6.6</v>
      </c>
      <c r="P312" s="175"/>
      <c r="Q312" s="199"/>
      <c r="R312" s="199"/>
      <c r="S312" s="199"/>
      <c r="T312" s="188"/>
      <c r="U312" s="175"/>
      <c r="V312" s="199"/>
      <c r="W312" s="195"/>
      <c r="X312" s="195"/>
      <c r="Y312" s="195"/>
      <c r="AA312" s="175"/>
      <c r="AB312" s="176">
        <v>5</v>
      </c>
      <c r="AC312" s="176" t="s">
        <v>737</v>
      </c>
      <c r="AD312" s="176" t="s">
        <v>686</v>
      </c>
      <c r="AE312" s="176" t="s">
        <v>685</v>
      </c>
      <c r="AF312" s="176" t="s">
        <v>686</v>
      </c>
    </row>
    <row r="313" spans="1:32" x14ac:dyDescent="0.3">
      <c r="A313" s="196" t="s">
        <v>257</v>
      </c>
      <c r="B313" s="197" t="s">
        <v>258</v>
      </c>
      <c r="C313" s="216" t="s">
        <v>86</v>
      </c>
      <c r="D313" s="182" t="s">
        <v>86</v>
      </c>
      <c r="E313" s="183" t="s">
        <v>83</v>
      </c>
      <c r="F313" s="188">
        <v>0.05</v>
      </c>
      <c r="G313" s="193">
        <v>2.9299999999999997</v>
      </c>
      <c r="H313" s="186">
        <v>2.9799999999999995</v>
      </c>
      <c r="I313" s="199"/>
      <c r="J313" s="188"/>
      <c r="K313" s="175"/>
      <c r="L313" s="188">
        <v>0.05</v>
      </c>
      <c r="M313" s="186">
        <v>2.88</v>
      </c>
      <c r="N313" s="188">
        <v>0.05</v>
      </c>
      <c r="O313" s="188">
        <v>2.9799999999999995</v>
      </c>
      <c r="P313" s="175"/>
      <c r="Q313" s="199"/>
      <c r="R313" s="188"/>
      <c r="S313" s="188"/>
      <c r="T313" s="188"/>
      <c r="U313" s="175"/>
      <c r="V313" s="199"/>
      <c r="W313" s="195"/>
      <c r="X313" s="195"/>
      <c r="Y313" s="195"/>
      <c r="AA313" s="175"/>
      <c r="AB313" s="176">
        <v>5</v>
      </c>
      <c r="AC313" s="176" t="s">
        <v>737</v>
      </c>
      <c r="AD313" s="176" t="s">
        <v>739</v>
      </c>
      <c r="AE313" s="176" t="s">
        <v>257</v>
      </c>
      <c r="AF313" s="176" t="s">
        <v>258</v>
      </c>
    </row>
    <row r="314" spans="1:32" x14ac:dyDescent="0.3">
      <c r="A314" s="196" t="s">
        <v>687</v>
      </c>
      <c r="B314" s="197" t="s">
        <v>688</v>
      </c>
      <c r="C314" s="216" t="s">
        <v>86</v>
      </c>
      <c r="D314" s="182" t="s">
        <v>86</v>
      </c>
      <c r="E314" s="183" t="s">
        <v>86</v>
      </c>
      <c r="F314" s="188">
        <v>0.05</v>
      </c>
      <c r="G314" s="193">
        <v>1.1500000000000001</v>
      </c>
      <c r="H314" s="186">
        <v>1.2000000000000002</v>
      </c>
      <c r="I314" s="199"/>
      <c r="J314" s="188"/>
      <c r="K314" s="175"/>
      <c r="L314" s="188">
        <v>0.05</v>
      </c>
      <c r="M314" s="186">
        <v>1.1000000000000001</v>
      </c>
      <c r="N314" s="188">
        <v>0.05</v>
      </c>
      <c r="O314" s="188">
        <v>1.2000000000000002</v>
      </c>
      <c r="P314" s="175"/>
      <c r="Q314" s="199"/>
      <c r="R314" s="199"/>
      <c r="S314" s="199"/>
      <c r="T314" s="189"/>
      <c r="U314" s="175"/>
      <c r="V314" s="199"/>
      <c r="W314" s="195"/>
      <c r="X314" s="195"/>
      <c r="Y314" s="195"/>
      <c r="AA314" s="175"/>
      <c r="AB314" s="176">
        <v>5</v>
      </c>
      <c r="AC314" s="176" t="s">
        <v>737</v>
      </c>
      <c r="AD314" s="176" t="s">
        <v>742</v>
      </c>
      <c r="AE314" s="176" t="s">
        <v>687</v>
      </c>
      <c r="AF314" s="176" t="s">
        <v>688</v>
      </c>
    </row>
    <row r="315" spans="1:32" ht="15" thickBot="1" x14ac:dyDescent="0.35">
      <c r="A315" s="196" t="s">
        <v>689</v>
      </c>
      <c r="B315" s="197" t="s">
        <v>690</v>
      </c>
      <c r="C315" s="220" t="s">
        <v>86</v>
      </c>
      <c r="D315" s="221" t="s">
        <v>86</v>
      </c>
      <c r="E315" s="222" t="s">
        <v>86</v>
      </c>
      <c r="F315" s="188">
        <v>0.05</v>
      </c>
      <c r="G315" s="193">
        <v>2.1999999999999997</v>
      </c>
      <c r="H315" s="186">
        <v>2.2499999999999996</v>
      </c>
      <c r="I315" s="199"/>
      <c r="J315" s="188"/>
      <c r="K315" s="175"/>
      <c r="L315" s="188">
        <v>0.05</v>
      </c>
      <c r="M315" s="186">
        <v>2.15</v>
      </c>
      <c r="N315" s="188">
        <v>0.05</v>
      </c>
      <c r="O315" s="188">
        <v>2.2499999999999996</v>
      </c>
      <c r="P315" s="175"/>
      <c r="Q315" s="199"/>
      <c r="R315" s="199"/>
      <c r="S315" s="199"/>
      <c r="T315" s="189"/>
      <c r="U315" s="175"/>
      <c r="V315" s="199"/>
      <c r="W315" s="195"/>
      <c r="X315" s="195"/>
      <c r="Y315" s="195"/>
      <c r="AA315" s="175"/>
      <c r="AB315" s="176">
        <v>5</v>
      </c>
      <c r="AC315" s="176" t="s">
        <v>737</v>
      </c>
      <c r="AD315" s="176" t="s">
        <v>743</v>
      </c>
      <c r="AE315" s="176" t="s">
        <v>689</v>
      </c>
      <c r="AF315" s="176" t="s">
        <v>690</v>
      </c>
    </row>
  </sheetData>
  <mergeCells count="38">
    <mergeCell ref="W2:X2"/>
    <mergeCell ref="AE2:AE4"/>
    <mergeCell ref="AF2:AF4"/>
    <mergeCell ref="AD2:AD4"/>
    <mergeCell ref="AB1:AD1"/>
    <mergeCell ref="AB2:AB4"/>
    <mergeCell ref="AC2:AC4"/>
    <mergeCell ref="W3:W4"/>
    <mergeCell ref="X3:X4"/>
    <mergeCell ref="Y3:Y4"/>
    <mergeCell ref="C1:E2"/>
    <mergeCell ref="V3:V4"/>
    <mergeCell ref="C3:C4"/>
    <mergeCell ref="D3:D4"/>
    <mergeCell ref="E3:E4"/>
    <mergeCell ref="O3:O4"/>
    <mergeCell ref="R3:R4"/>
    <mergeCell ref="S3:S4"/>
    <mergeCell ref="T3:T4"/>
    <mergeCell ref="L3:L4"/>
    <mergeCell ref="M3:M4"/>
    <mergeCell ref="N3:N4"/>
    <mergeCell ref="A1:A4"/>
    <mergeCell ref="B1:B4"/>
    <mergeCell ref="F1:J1"/>
    <mergeCell ref="L1:T1"/>
    <mergeCell ref="V1:Z1"/>
    <mergeCell ref="F2:H2"/>
    <mergeCell ref="I2:J2"/>
    <mergeCell ref="L2:O2"/>
    <mergeCell ref="Q2:Q4"/>
    <mergeCell ref="R2:T2"/>
    <mergeCell ref="Z2:Z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N135"/>
  <sheetViews>
    <sheetView zoomScale="70" zoomScaleNormal="70" workbookViewId="0">
      <selection activeCell="M12" sqref="M12"/>
    </sheetView>
  </sheetViews>
  <sheetFormatPr defaultRowHeight="14.4" x14ac:dyDescent="0.3"/>
  <cols>
    <col min="1" max="1" width="25.6640625" customWidth="1"/>
    <col min="2" max="2" width="3" customWidth="1"/>
    <col min="3" max="3" width="28" customWidth="1"/>
    <col min="4" max="4" width="3" customWidth="1"/>
    <col min="5" max="5" width="41.6640625" customWidth="1"/>
    <col min="6" max="6" width="6.6640625" customWidth="1"/>
    <col min="7" max="7" width="24.6640625" bestFit="1" customWidth="1"/>
    <col min="8" max="8" width="3.44140625" customWidth="1"/>
    <col min="9" max="9" width="49.6640625" bestFit="1" customWidth="1"/>
    <col min="10" max="10" width="3.33203125" customWidth="1"/>
    <col min="11" max="11" width="27" customWidth="1"/>
    <col min="12" max="12" width="4.88671875" customWidth="1"/>
    <col min="13" max="13" width="30.44140625" customWidth="1"/>
  </cols>
  <sheetData>
    <row r="1" spans="1:14" x14ac:dyDescent="0.3">
      <c r="A1" s="39" t="s">
        <v>750</v>
      </c>
      <c r="B1" s="39"/>
      <c r="C1" s="39" t="s">
        <v>751</v>
      </c>
      <c r="E1" s="39" t="s">
        <v>752</v>
      </c>
      <c r="G1" s="39" t="s">
        <v>708</v>
      </c>
      <c r="I1" s="39" t="s">
        <v>754</v>
      </c>
      <c r="K1" s="39" t="s">
        <v>800</v>
      </c>
      <c r="M1" s="39" t="s">
        <v>802</v>
      </c>
    </row>
    <row r="2" spans="1:14" x14ac:dyDescent="0.3">
      <c r="A2" t="s">
        <v>751</v>
      </c>
      <c r="C2" t="s">
        <v>753</v>
      </c>
      <c r="E2" t="s">
        <v>753</v>
      </c>
      <c r="G2" t="s">
        <v>753</v>
      </c>
      <c r="I2" t="s">
        <v>753</v>
      </c>
      <c r="K2" t="s">
        <v>753</v>
      </c>
      <c r="M2" t="s">
        <v>804</v>
      </c>
      <c r="N2" t="s">
        <v>805</v>
      </c>
    </row>
    <row r="3" spans="1:14" x14ac:dyDescent="0.3">
      <c r="A3" t="s">
        <v>752</v>
      </c>
      <c r="C3" t="s">
        <v>24</v>
      </c>
      <c r="E3" t="s">
        <v>426</v>
      </c>
      <c r="G3" t="s">
        <v>318</v>
      </c>
      <c r="I3" t="s">
        <v>270</v>
      </c>
      <c r="K3" t="s">
        <v>666</v>
      </c>
      <c r="M3" s="224">
        <v>0</v>
      </c>
      <c r="N3">
        <v>1</v>
      </c>
    </row>
    <row r="4" spans="1:14" x14ac:dyDescent="0.3">
      <c r="A4" t="s">
        <v>708</v>
      </c>
      <c r="C4" t="s">
        <v>22</v>
      </c>
      <c r="E4" t="s">
        <v>562</v>
      </c>
      <c r="G4" t="s">
        <v>320</v>
      </c>
      <c r="I4" t="s">
        <v>150</v>
      </c>
      <c r="K4" t="s">
        <v>688</v>
      </c>
      <c r="M4" s="37">
        <v>0.1</v>
      </c>
      <c r="N4">
        <v>1.1599999999999999</v>
      </c>
    </row>
    <row r="5" spans="1:14" x14ac:dyDescent="0.3">
      <c r="A5" t="s">
        <v>754</v>
      </c>
      <c r="C5" t="s">
        <v>10</v>
      </c>
      <c r="E5" t="s">
        <v>418</v>
      </c>
      <c r="G5" t="s">
        <v>366</v>
      </c>
      <c r="I5" t="s">
        <v>482</v>
      </c>
      <c r="K5" t="s">
        <v>644</v>
      </c>
      <c r="M5" s="37">
        <v>0.2</v>
      </c>
      <c r="N5">
        <v>1.32</v>
      </c>
    </row>
    <row r="6" spans="1:14" x14ac:dyDescent="0.3">
      <c r="A6" t="s">
        <v>800</v>
      </c>
      <c r="C6" t="s">
        <v>20</v>
      </c>
      <c r="E6" t="s">
        <v>160</v>
      </c>
      <c r="G6" t="s">
        <v>382</v>
      </c>
      <c r="I6" t="s">
        <v>316</v>
      </c>
      <c r="K6" t="s">
        <v>690</v>
      </c>
      <c r="M6" s="37">
        <v>0.3</v>
      </c>
      <c r="N6">
        <v>1.48</v>
      </c>
    </row>
    <row r="7" spans="1:14" x14ac:dyDescent="0.3">
      <c r="A7" t="s">
        <v>84</v>
      </c>
      <c r="C7" t="s">
        <v>0</v>
      </c>
      <c r="E7" t="s">
        <v>554</v>
      </c>
      <c r="G7" t="s">
        <v>384</v>
      </c>
      <c r="I7" t="s">
        <v>158</v>
      </c>
      <c r="K7" t="s">
        <v>204</v>
      </c>
      <c r="M7" s="37">
        <v>0.4</v>
      </c>
      <c r="N7">
        <v>1.64</v>
      </c>
    </row>
    <row r="8" spans="1:14" x14ac:dyDescent="0.3">
      <c r="C8" t="s">
        <v>12</v>
      </c>
      <c r="E8" t="s">
        <v>518</v>
      </c>
      <c r="G8" t="s">
        <v>362</v>
      </c>
      <c r="I8" t="s">
        <v>314</v>
      </c>
      <c r="K8" t="s">
        <v>252</v>
      </c>
      <c r="M8" s="37">
        <v>0.5</v>
      </c>
      <c r="N8">
        <v>1.8</v>
      </c>
    </row>
    <row r="9" spans="1:14" x14ac:dyDescent="0.3">
      <c r="C9" t="s">
        <v>28</v>
      </c>
      <c r="E9" t="s">
        <v>186</v>
      </c>
      <c r="G9" t="s">
        <v>354</v>
      </c>
      <c r="I9" t="s">
        <v>632</v>
      </c>
      <c r="K9" t="s">
        <v>244</v>
      </c>
    </row>
    <row r="10" spans="1:14" x14ac:dyDescent="0.3">
      <c r="C10" t="s">
        <v>14</v>
      </c>
      <c r="E10" t="s">
        <v>528</v>
      </c>
      <c r="G10" t="s">
        <v>386</v>
      </c>
      <c r="I10" t="s">
        <v>306</v>
      </c>
      <c r="K10" t="s">
        <v>214</v>
      </c>
    </row>
    <row r="11" spans="1:14" x14ac:dyDescent="0.3">
      <c r="C11" t="s">
        <v>16</v>
      </c>
      <c r="E11" t="s">
        <v>60</v>
      </c>
      <c r="G11" t="s">
        <v>392</v>
      </c>
      <c r="I11" t="s">
        <v>268</v>
      </c>
      <c r="K11" t="s">
        <v>240</v>
      </c>
    </row>
    <row r="12" spans="1:14" x14ac:dyDescent="0.3">
      <c r="C12" t="s">
        <v>18</v>
      </c>
      <c r="E12" t="s">
        <v>68</v>
      </c>
      <c r="G12" t="s">
        <v>368</v>
      </c>
      <c r="I12" t="s">
        <v>156</v>
      </c>
      <c r="K12" t="s">
        <v>672</v>
      </c>
    </row>
    <row r="13" spans="1:14" x14ac:dyDescent="0.3">
      <c r="C13" t="s">
        <v>53</v>
      </c>
      <c r="E13" t="s">
        <v>558</v>
      </c>
      <c r="G13" t="s">
        <v>388</v>
      </c>
      <c r="I13" t="s">
        <v>636</v>
      </c>
      <c r="K13" t="s">
        <v>686</v>
      </c>
    </row>
    <row r="14" spans="1:14" x14ac:dyDescent="0.3">
      <c r="C14" t="s">
        <v>144</v>
      </c>
      <c r="E14" t="s">
        <v>294</v>
      </c>
      <c r="G14" t="s">
        <v>352</v>
      </c>
      <c r="I14" t="s">
        <v>638</v>
      </c>
      <c r="K14" t="s">
        <v>664</v>
      </c>
    </row>
    <row r="15" spans="1:14" x14ac:dyDescent="0.3">
      <c r="C15" t="s">
        <v>140</v>
      </c>
      <c r="E15" t="s">
        <v>452</v>
      </c>
      <c r="G15" t="s">
        <v>324</v>
      </c>
      <c r="I15" t="s">
        <v>642</v>
      </c>
      <c r="K15" t="s">
        <v>206</v>
      </c>
    </row>
    <row r="16" spans="1:14" x14ac:dyDescent="0.3">
      <c r="C16" t="s">
        <v>142</v>
      </c>
      <c r="E16" t="s">
        <v>574</v>
      </c>
      <c r="G16" t="s">
        <v>350</v>
      </c>
      <c r="I16" t="s">
        <v>266</v>
      </c>
      <c r="K16" t="s">
        <v>662</v>
      </c>
    </row>
    <row r="17" spans="3:11" x14ac:dyDescent="0.3">
      <c r="C17" t="s">
        <v>136</v>
      </c>
      <c r="E17" t="s">
        <v>398</v>
      </c>
      <c r="G17" t="s">
        <v>394</v>
      </c>
      <c r="I17" t="s">
        <v>640</v>
      </c>
      <c r="K17" t="s">
        <v>680</v>
      </c>
    </row>
    <row r="18" spans="3:11" x14ac:dyDescent="0.3">
      <c r="C18" t="s">
        <v>138</v>
      </c>
      <c r="E18" t="s">
        <v>400</v>
      </c>
      <c r="G18" t="s">
        <v>328</v>
      </c>
      <c r="I18" t="s">
        <v>168</v>
      </c>
      <c r="K18" t="s">
        <v>232</v>
      </c>
    </row>
    <row r="19" spans="3:11" x14ac:dyDescent="0.3">
      <c r="C19" t="s">
        <v>26</v>
      </c>
      <c r="E19" t="s">
        <v>548</v>
      </c>
      <c r="G19" t="s">
        <v>330</v>
      </c>
      <c r="I19" t="s">
        <v>630</v>
      </c>
      <c r="K19" t="s">
        <v>248</v>
      </c>
    </row>
    <row r="20" spans="3:11" x14ac:dyDescent="0.3">
      <c r="C20" t="s">
        <v>4</v>
      </c>
      <c r="E20" t="s">
        <v>404</v>
      </c>
      <c r="G20" t="s">
        <v>396</v>
      </c>
      <c r="I20" t="s">
        <v>162</v>
      </c>
      <c r="K20" t="s">
        <v>674</v>
      </c>
    </row>
    <row r="21" spans="3:11" x14ac:dyDescent="0.3">
      <c r="C21" t="s">
        <v>6</v>
      </c>
      <c r="E21" t="s">
        <v>402</v>
      </c>
      <c r="G21" t="s">
        <v>322</v>
      </c>
      <c r="I21" t="s">
        <v>492</v>
      </c>
      <c r="K21" t="s">
        <v>236</v>
      </c>
    </row>
    <row r="22" spans="3:11" x14ac:dyDescent="0.3">
      <c r="C22" t="s">
        <v>8</v>
      </c>
      <c r="E22" t="s">
        <v>520</v>
      </c>
      <c r="G22" t="s">
        <v>364</v>
      </c>
      <c r="I22" t="s">
        <v>146</v>
      </c>
      <c r="K22" t="s">
        <v>648</v>
      </c>
    </row>
    <row r="23" spans="3:11" x14ac:dyDescent="0.3">
      <c r="C23" t="s">
        <v>35</v>
      </c>
      <c r="E23" t="s">
        <v>172</v>
      </c>
      <c r="G23" t="s">
        <v>374</v>
      </c>
      <c r="I23" t="s">
        <v>494</v>
      </c>
      <c r="K23" t="s">
        <v>202</v>
      </c>
    </row>
    <row r="24" spans="3:11" x14ac:dyDescent="0.3">
      <c r="C24" t="s">
        <v>84</v>
      </c>
      <c r="E24" t="s">
        <v>552</v>
      </c>
      <c r="G24" t="s">
        <v>380</v>
      </c>
      <c r="I24" t="s">
        <v>290</v>
      </c>
      <c r="K24" t="s">
        <v>208</v>
      </c>
    </row>
    <row r="25" spans="3:11" x14ac:dyDescent="0.3">
      <c r="E25" t="s">
        <v>420</v>
      </c>
      <c r="G25" t="s">
        <v>370</v>
      </c>
      <c r="I25" t="s">
        <v>488</v>
      </c>
      <c r="K25" t="s">
        <v>650</v>
      </c>
    </row>
    <row r="26" spans="3:11" x14ac:dyDescent="0.3">
      <c r="E26" t="s">
        <v>598</v>
      </c>
      <c r="G26" t="s">
        <v>344</v>
      </c>
      <c r="I26" t="s">
        <v>288</v>
      </c>
      <c r="K26" t="s">
        <v>658</v>
      </c>
    </row>
    <row r="27" spans="3:11" x14ac:dyDescent="0.3">
      <c r="E27" t="s">
        <v>600</v>
      </c>
      <c r="G27" t="s">
        <v>358</v>
      </c>
      <c r="I27" t="s">
        <v>280</v>
      </c>
      <c r="K27" t="s">
        <v>660</v>
      </c>
    </row>
    <row r="28" spans="3:11" x14ac:dyDescent="0.3">
      <c r="E28" t="s">
        <v>602</v>
      </c>
      <c r="G28" t="s">
        <v>332</v>
      </c>
      <c r="I28" t="s">
        <v>498</v>
      </c>
      <c r="K28" t="s">
        <v>684</v>
      </c>
    </row>
    <row r="29" spans="3:11" x14ac:dyDescent="0.3">
      <c r="E29" t="s">
        <v>432</v>
      </c>
      <c r="G29" t="s">
        <v>346</v>
      </c>
      <c r="I29" t="s">
        <v>496</v>
      </c>
      <c r="K29" t="s">
        <v>238</v>
      </c>
    </row>
    <row r="30" spans="3:11" x14ac:dyDescent="0.3">
      <c r="E30" t="s">
        <v>174</v>
      </c>
      <c r="G30" t="s">
        <v>334</v>
      </c>
      <c r="I30" t="s">
        <v>500</v>
      </c>
      <c r="K30" t="s">
        <v>654</v>
      </c>
    </row>
    <row r="31" spans="3:11" x14ac:dyDescent="0.3">
      <c r="E31" t="s">
        <v>540</v>
      </c>
      <c r="G31" t="s">
        <v>372</v>
      </c>
      <c r="I31" t="s">
        <v>490</v>
      </c>
      <c r="K31" t="s">
        <v>216</v>
      </c>
    </row>
    <row r="32" spans="3:11" x14ac:dyDescent="0.3">
      <c r="E32" t="s">
        <v>170</v>
      </c>
      <c r="G32" t="s">
        <v>336</v>
      </c>
      <c r="I32" t="s">
        <v>274</v>
      </c>
      <c r="K32" t="s">
        <v>678</v>
      </c>
    </row>
    <row r="33" spans="5:11" x14ac:dyDescent="0.3">
      <c r="E33" t="s">
        <v>556</v>
      </c>
      <c r="G33" t="s">
        <v>338</v>
      </c>
      <c r="I33" t="s">
        <v>148</v>
      </c>
      <c r="K33" t="s">
        <v>246</v>
      </c>
    </row>
    <row r="34" spans="5:11" x14ac:dyDescent="0.3">
      <c r="E34" t="s">
        <v>594</v>
      </c>
      <c r="G34" t="s">
        <v>390</v>
      </c>
      <c r="I34" t="s">
        <v>284</v>
      </c>
      <c r="K34" t="s">
        <v>228</v>
      </c>
    </row>
    <row r="35" spans="5:11" x14ac:dyDescent="0.3">
      <c r="E35" t="s">
        <v>466</v>
      </c>
      <c r="G35" t="s">
        <v>378</v>
      </c>
      <c r="I35" t="s">
        <v>286</v>
      </c>
      <c r="K35" t="s">
        <v>256</v>
      </c>
    </row>
    <row r="36" spans="5:11" x14ac:dyDescent="0.3">
      <c r="E36" t="s">
        <v>464</v>
      </c>
      <c r="G36" t="s">
        <v>356</v>
      </c>
      <c r="I36" t="s">
        <v>282</v>
      </c>
      <c r="K36" t="s">
        <v>224</v>
      </c>
    </row>
    <row r="37" spans="5:11" x14ac:dyDescent="0.3">
      <c r="E37" t="s">
        <v>516</v>
      </c>
      <c r="G37" t="s">
        <v>342</v>
      </c>
      <c r="I37" t="s">
        <v>278</v>
      </c>
      <c r="K37" t="s">
        <v>226</v>
      </c>
    </row>
    <row r="38" spans="5:11" x14ac:dyDescent="0.3">
      <c r="E38" t="s">
        <v>458</v>
      </c>
      <c r="G38" t="s">
        <v>376</v>
      </c>
      <c r="I38" t="s">
        <v>292</v>
      </c>
      <c r="K38" t="s">
        <v>652</v>
      </c>
    </row>
    <row r="39" spans="5:11" x14ac:dyDescent="0.3">
      <c r="E39" t="s">
        <v>584</v>
      </c>
      <c r="G39" t="s">
        <v>360</v>
      </c>
      <c r="I39" t="s">
        <v>272</v>
      </c>
      <c r="K39" t="s">
        <v>670</v>
      </c>
    </row>
    <row r="40" spans="5:11" x14ac:dyDescent="0.3">
      <c r="E40" t="s">
        <v>184</v>
      </c>
      <c r="G40" t="s">
        <v>348</v>
      </c>
      <c r="I40" t="s">
        <v>484</v>
      </c>
      <c r="K40" t="s">
        <v>250</v>
      </c>
    </row>
    <row r="41" spans="5:11" x14ac:dyDescent="0.3">
      <c r="E41" t="s">
        <v>180</v>
      </c>
      <c r="G41" t="s">
        <v>326</v>
      </c>
      <c r="I41" t="s">
        <v>276</v>
      </c>
      <c r="K41" t="s">
        <v>218</v>
      </c>
    </row>
    <row r="42" spans="5:11" x14ac:dyDescent="0.3">
      <c r="E42" t="s">
        <v>564</v>
      </c>
      <c r="G42" t="s">
        <v>340</v>
      </c>
      <c r="I42" t="s">
        <v>486</v>
      </c>
      <c r="K42" t="s">
        <v>668</v>
      </c>
    </row>
    <row r="43" spans="5:11" x14ac:dyDescent="0.3">
      <c r="E43" t="s">
        <v>596</v>
      </c>
      <c r="G43" t="s">
        <v>84</v>
      </c>
      <c r="I43" t="s">
        <v>480</v>
      </c>
      <c r="K43" t="s">
        <v>222</v>
      </c>
    </row>
    <row r="44" spans="5:11" x14ac:dyDescent="0.3">
      <c r="E44" t="s">
        <v>538</v>
      </c>
      <c r="I44" t="s">
        <v>298</v>
      </c>
      <c r="K44" t="s">
        <v>242</v>
      </c>
    </row>
    <row r="45" spans="5:11" x14ac:dyDescent="0.3">
      <c r="E45" t="s">
        <v>536</v>
      </c>
      <c r="I45" t="s">
        <v>634</v>
      </c>
      <c r="K45" t="s">
        <v>220</v>
      </c>
    </row>
    <row r="46" spans="5:11" x14ac:dyDescent="0.3">
      <c r="E46" t="s">
        <v>578</v>
      </c>
      <c r="I46" t="s">
        <v>152</v>
      </c>
      <c r="K46" t="s">
        <v>234</v>
      </c>
    </row>
    <row r="47" spans="5:11" x14ac:dyDescent="0.3">
      <c r="E47" t="s">
        <v>610</v>
      </c>
      <c r="I47" t="s">
        <v>262</v>
      </c>
      <c r="K47" t="s">
        <v>646</v>
      </c>
    </row>
    <row r="48" spans="5:11" x14ac:dyDescent="0.3">
      <c r="E48" t="s">
        <v>612</v>
      </c>
      <c r="I48" t="s">
        <v>310</v>
      </c>
      <c r="K48" t="s">
        <v>656</v>
      </c>
    </row>
    <row r="49" spans="5:11" x14ac:dyDescent="0.3">
      <c r="E49" t="s">
        <v>614</v>
      </c>
      <c r="I49" t="s">
        <v>312</v>
      </c>
      <c r="K49" t="s">
        <v>258</v>
      </c>
    </row>
    <row r="50" spans="5:11" x14ac:dyDescent="0.3">
      <c r="E50" t="s">
        <v>460</v>
      </c>
      <c r="I50" t="s">
        <v>154</v>
      </c>
      <c r="K50" t="s">
        <v>254</v>
      </c>
    </row>
    <row r="51" spans="5:11" x14ac:dyDescent="0.3">
      <c r="E51" t="s">
        <v>542</v>
      </c>
      <c r="I51" t="s">
        <v>308</v>
      </c>
      <c r="K51" t="s">
        <v>230</v>
      </c>
    </row>
    <row r="52" spans="5:11" x14ac:dyDescent="0.3">
      <c r="E52" t="s">
        <v>544</v>
      </c>
      <c r="I52" t="s">
        <v>304</v>
      </c>
      <c r="K52" t="s">
        <v>682</v>
      </c>
    </row>
    <row r="53" spans="5:11" x14ac:dyDescent="0.3">
      <c r="E53" t="s">
        <v>546</v>
      </c>
      <c r="I53" t="s">
        <v>300</v>
      </c>
      <c r="K53" t="s">
        <v>210</v>
      </c>
    </row>
    <row r="54" spans="5:11" x14ac:dyDescent="0.3">
      <c r="E54" t="s">
        <v>412</v>
      </c>
      <c r="I54" t="s">
        <v>296</v>
      </c>
      <c r="K54" t="s">
        <v>212</v>
      </c>
    </row>
    <row r="55" spans="5:11" x14ac:dyDescent="0.3">
      <c r="E55" t="s">
        <v>422</v>
      </c>
      <c r="I55" t="s">
        <v>264</v>
      </c>
      <c r="K55" t="s">
        <v>676</v>
      </c>
    </row>
    <row r="56" spans="5:11" x14ac:dyDescent="0.3">
      <c r="E56" t="s">
        <v>442</v>
      </c>
      <c r="I56" t="s">
        <v>260</v>
      </c>
      <c r="K56" t="s">
        <v>84</v>
      </c>
    </row>
    <row r="57" spans="5:11" x14ac:dyDescent="0.3">
      <c r="E57" t="s">
        <v>200</v>
      </c>
      <c r="I57" t="s">
        <v>166</v>
      </c>
    </row>
    <row r="58" spans="5:11" x14ac:dyDescent="0.3">
      <c r="E58" t="s">
        <v>566</v>
      </c>
      <c r="I58" t="s">
        <v>474</v>
      </c>
    </row>
    <row r="59" spans="5:11" x14ac:dyDescent="0.3">
      <c r="E59" t="s">
        <v>194</v>
      </c>
      <c r="I59" t="s">
        <v>626</v>
      </c>
    </row>
    <row r="60" spans="5:11" x14ac:dyDescent="0.3">
      <c r="E60" t="s">
        <v>428</v>
      </c>
      <c r="I60" t="s">
        <v>302</v>
      </c>
    </row>
    <row r="61" spans="5:11" x14ac:dyDescent="0.3">
      <c r="E61" t="s">
        <v>472</v>
      </c>
      <c r="I61" t="s">
        <v>164</v>
      </c>
    </row>
    <row r="62" spans="5:11" x14ac:dyDescent="0.3">
      <c r="E62" t="s">
        <v>406</v>
      </c>
      <c r="I62" t="s">
        <v>476</v>
      </c>
    </row>
    <row r="63" spans="5:11" x14ac:dyDescent="0.3">
      <c r="E63" t="s">
        <v>408</v>
      </c>
      <c r="I63" t="s">
        <v>628</v>
      </c>
    </row>
    <row r="64" spans="5:11" x14ac:dyDescent="0.3">
      <c r="E64" t="s">
        <v>410</v>
      </c>
      <c r="I64" t="s">
        <v>478</v>
      </c>
    </row>
    <row r="65" spans="5:9" x14ac:dyDescent="0.3">
      <c r="E65" t="s">
        <v>590</v>
      </c>
      <c r="I65" t="s">
        <v>84</v>
      </c>
    </row>
    <row r="66" spans="5:9" x14ac:dyDescent="0.3">
      <c r="E66" t="s">
        <v>785</v>
      </c>
    </row>
    <row r="67" spans="5:9" x14ac:dyDescent="0.3">
      <c r="E67" t="s">
        <v>783</v>
      </c>
    </row>
    <row r="68" spans="5:9" x14ac:dyDescent="0.3">
      <c r="E68" t="s">
        <v>188</v>
      </c>
    </row>
    <row r="69" spans="5:9" x14ac:dyDescent="0.3">
      <c r="E69" t="s">
        <v>462</v>
      </c>
    </row>
    <row r="70" spans="5:9" x14ac:dyDescent="0.3">
      <c r="E70" t="s">
        <v>570</v>
      </c>
    </row>
    <row r="71" spans="5:9" x14ac:dyDescent="0.3">
      <c r="E71" t="s">
        <v>526</v>
      </c>
    </row>
    <row r="72" spans="5:9" x14ac:dyDescent="0.3">
      <c r="E72" t="s">
        <v>454</v>
      </c>
    </row>
    <row r="73" spans="5:9" x14ac:dyDescent="0.3">
      <c r="E73" t="s">
        <v>576</v>
      </c>
    </row>
    <row r="74" spans="5:9" x14ac:dyDescent="0.3">
      <c r="E74" t="s">
        <v>512</v>
      </c>
    </row>
    <row r="75" spans="5:9" x14ac:dyDescent="0.3">
      <c r="E75" t="s">
        <v>84</v>
      </c>
    </row>
    <row r="76" spans="5:9" x14ac:dyDescent="0.3">
      <c r="E76" t="s">
        <v>438</v>
      </c>
    </row>
    <row r="77" spans="5:9" x14ac:dyDescent="0.3">
      <c r="E77" t="s">
        <v>504</v>
      </c>
    </row>
    <row r="78" spans="5:9" x14ac:dyDescent="0.3">
      <c r="E78" t="s">
        <v>64</v>
      </c>
    </row>
    <row r="79" spans="5:9" x14ac:dyDescent="0.3">
      <c r="E79" t="s">
        <v>560</v>
      </c>
    </row>
    <row r="80" spans="5:9" x14ac:dyDescent="0.3">
      <c r="E80" t="s">
        <v>550</v>
      </c>
    </row>
    <row r="81" spans="5:5" x14ac:dyDescent="0.3">
      <c r="E81" t="s">
        <v>76</v>
      </c>
    </row>
    <row r="82" spans="5:5" x14ac:dyDescent="0.3">
      <c r="E82" t="s">
        <v>182</v>
      </c>
    </row>
    <row r="83" spans="5:5" x14ac:dyDescent="0.3">
      <c r="E83" t="s">
        <v>190</v>
      </c>
    </row>
    <row r="84" spans="5:5" x14ac:dyDescent="0.3">
      <c r="E84" t="s">
        <v>620</v>
      </c>
    </row>
    <row r="85" spans="5:5" x14ac:dyDescent="0.3">
      <c r="E85" t="s">
        <v>522</v>
      </c>
    </row>
    <row r="86" spans="5:5" x14ac:dyDescent="0.3">
      <c r="E86" t="s">
        <v>424</v>
      </c>
    </row>
    <row r="87" spans="5:5" x14ac:dyDescent="0.3">
      <c r="E87" t="s">
        <v>524</v>
      </c>
    </row>
    <row r="88" spans="5:5" x14ac:dyDescent="0.3">
      <c r="E88" t="s">
        <v>444</v>
      </c>
    </row>
    <row r="89" spans="5:5" x14ac:dyDescent="0.3">
      <c r="E89" t="s">
        <v>178</v>
      </c>
    </row>
    <row r="90" spans="5:5" x14ac:dyDescent="0.3">
      <c r="E90" t="s">
        <v>580</v>
      </c>
    </row>
    <row r="91" spans="5:5" x14ac:dyDescent="0.3">
      <c r="E91" t="s">
        <v>586</v>
      </c>
    </row>
    <row r="92" spans="5:5" x14ac:dyDescent="0.3">
      <c r="E92" t="s">
        <v>568</v>
      </c>
    </row>
    <row r="93" spans="5:5" x14ac:dyDescent="0.3">
      <c r="E93" t="s">
        <v>508</v>
      </c>
    </row>
    <row r="94" spans="5:5" x14ac:dyDescent="0.3">
      <c r="E94" t="s">
        <v>82</v>
      </c>
    </row>
    <row r="95" spans="5:5" x14ac:dyDescent="0.3">
      <c r="E95" t="s">
        <v>506</v>
      </c>
    </row>
    <row r="96" spans="5:5" x14ac:dyDescent="0.3">
      <c r="E96" t="s">
        <v>604</v>
      </c>
    </row>
    <row r="97" spans="5:5" x14ac:dyDescent="0.3">
      <c r="E97" t="s">
        <v>606</v>
      </c>
    </row>
    <row r="98" spans="5:5" x14ac:dyDescent="0.3">
      <c r="E98" t="s">
        <v>608</v>
      </c>
    </row>
    <row r="99" spans="5:5" x14ac:dyDescent="0.3">
      <c r="E99" t="s">
        <v>430</v>
      </c>
    </row>
    <row r="100" spans="5:5" x14ac:dyDescent="0.3">
      <c r="E100" t="s">
        <v>414</v>
      </c>
    </row>
    <row r="101" spans="5:5" x14ac:dyDescent="0.3">
      <c r="E101" t="s">
        <v>530</v>
      </c>
    </row>
    <row r="102" spans="5:5" x14ac:dyDescent="0.3">
      <c r="E102" t="s">
        <v>532</v>
      </c>
    </row>
    <row r="103" spans="5:5" x14ac:dyDescent="0.3">
      <c r="E103" t="s">
        <v>70</v>
      </c>
    </row>
    <row r="104" spans="5:5" x14ac:dyDescent="0.3">
      <c r="E104" t="s">
        <v>572</v>
      </c>
    </row>
    <row r="105" spans="5:5" x14ac:dyDescent="0.3">
      <c r="E105" t="s">
        <v>196</v>
      </c>
    </row>
    <row r="106" spans="5:5" x14ac:dyDescent="0.3">
      <c r="E106" t="s">
        <v>192</v>
      </c>
    </row>
    <row r="107" spans="5:5" x14ac:dyDescent="0.3">
      <c r="E107" t="s">
        <v>436</v>
      </c>
    </row>
    <row r="108" spans="5:5" x14ac:dyDescent="0.3">
      <c r="E108" t="s">
        <v>622</v>
      </c>
    </row>
    <row r="109" spans="5:5" x14ac:dyDescent="0.3">
      <c r="E109" t="s">
        <v>72</v>
      </c>
    </row>
    <row r="110" spans="5:5" x14ac:dyDescent="0.3">
      <c r="E110" t="s">
        <v>440</v>
      </c>
    </row>
    <row r="111" spans="5:5" x14ac:dyDescent="0.3">
      <c r="E111" t="s">
        <v>502</v>
      </c>
    </row>
    <row r="112" spans="5:5" x14ac:dyDescent="0.3">
      <c r="E112" t="s">
        <v>624</v>
      </c>
    </row>
    <row r="113" spans="5:5" x14ac:dyDescent="0.3">
      <c r="E113" t="s">
        <v>470</v>
      </c>
    </row>
    <row r="114" spans="5:5" x14ac:dyDescent="0.3">
      <c r="E114" t="s">
        <v>38</v>
      </c>
    </row>
    <row r="115" spans="5:5" x14ac:dyDescent="0.3">
      <c r="E115" t="s">
        <v>618</v>
      </c>
    </row>
    <row r="116" spans="5:5" x14ac:dyDescent="0.3">
      <c r="E116" t="s">
        <v>534</v>
      </c>
    </row>
    <row r="117" spans="5:5" x14ac:dyDescent="0.3">
      <c r="E117" t="s">
        <v>434</v>
      </c>
    </row>
    <row r="118" spans="5:5" x14ac:dyDescent="0.3">
      <c r="E118" t="s">
        <v>616</v>
      </c>
    </row>
    <row r="119" spans="5:5" x14ac:dyDescent="0.3">
      <c r="E119" t="s">
        <v>468</v>
      </c>
    </row>
    <row r="120" spans="5:5" x14ac:dyDescent="0.3">
      <c r="E120" t="s">
        <v>450</v>
      </c>
    </row>
    <row r="121" spans="5:5" x14ac:dyDescent="0.3">
      <c r="E121" t="s">
        <v>510</v>
      </c>
    </row>
    <row r="122" spans="5:5" x14ac:dyDescent="0.3">
      <c r="E122" t="s">
        <v>456</v>
      </c>
    </row>
    <row r="123" spans="5:5" x14ac:dyDescent="0.3">
      <c r="E123" t="s">
        <v>416</v>
      </c>
    </row>
    <row r="124" spans="5:5" x14ac:dyDescent="0.3">
      <c r="E124" t="s">
        <v>448</v>
      </c>
    </row>
    <row r="125" spans="5:5" x14ac:dyDescent="0.3">
      <c r="E125" t="s">
        <v>78</v>
      </c>
    </row>
    <row r="126" spans="5:5" x14ac:dyDescent="0.3">
      <c r="E126" t="s">
        <v>66</v>
      </c>
    </row>
    <row r="127" spans="5:5" x14ac:dyDescent="0.3">
      <c r="E127" t="s">
        <v>80</v>
      </c>
    </row>
    <row r="128" spans="5:5" x14ac:dyDescent="0.3">
      <c r="E128" t="s">
        <v>74</v>
      </c>
    </row>
    <row r="129" spans="5:5" x14ac:dyDescent="0.3">
      <c r="E129" t="s">
        <v>446</v>
      </c>
    </row>
    <row r="130" spans="5:5" x14ac:dyDescent="0.3">
      <c r="E130" t="s">
        <v>514</v>
      </c>
    </row>
    <row r="131" spans="5:5" x14ac:dyDescent="0.3">
      <c r="E131" t="s">
        <v>588</v>
      </c>
    </row>
    <row r="132" spans="5:5" x14ac:dyDescent="0.3">
      <c r="E132" t="s">
        <v>582</v>
      </c>
    </row>
    <row r="133" spans="5:5" x14ac:dyDescent="0.3">
      <c r="E133" t="s">
        <v>62</v>
      </c>
    </row>
    <row r="134" spans="5:5" x14ac:dyDescent="0.3">
      <c r="E134" t="s">
        <v>592</v>
      </c>
    </row>
    <row r="135" spans="5:5" x14ac:dyDescent="0.3">
      <c r="E135" t="s">
        <v>198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6</vt:i4>
      </vt:variant>
    </vt:vector>
  </HeadingPairs>
  <TitlesOfParts>
    <vt:vector size="10" baseType="lpstr">
      <vt:lpstr>Ajánlati tábla</vt:lpstr>
      <vt:lpstr>Calc</vt:lpstr>
      <vt:lpstr>Díjak-növények</vt:lpstr>
      <vt:lpstr>Segéd</vt:lpstr>
      <vt:lpstr>Alap_szántóföldi_növények</vt:lpstr>
      <vt:lpstr>Egyéb_növények</vt:lpstr>
      <vt:lpstr>Fűszernövények</vt:lpstr>
      <vt:lpstr>Gyümölcsösök_gyümölcsök</vt:lpstr>
      <vt:lpstr>Szántóföld</vt:lpstr>
      <vt:lpstr>Zöltségek</vt:lpstr>
    </vt:vector>
  </TitlesOfParts>
  <Company>Groupama Garancia Biztosító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Füzesi Dániel</dc:creator>
  <cp:lastModifiedBy>Renáta Szollingerné Böröcz</cp:lastModifiedBy>
  <cp:lastPrinted>2023-09-27T12:02:21Z</cp:lastPrinted>
  <dcterms:created xsi:type="dcterms:W3CDTF">2016-04-04T12:50:43Z</dcterms:created>
  <dcterms:modified xsi:type="dcterms:W3CDTF">2023-09-29T08:50:33Z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0b623e77-c44d-4a6a-bdf1-644e3e7439ef</vt:lpwstr>
  </property>
</Properties>
</file>